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<sst xmlns="http://schemas.openxmlformats.org/spreadsheetml/2006/main" count="961" uniqueCount="417">
  <si>
    <t>KRYCÍ LIST ROZPOČTU</t>
  </si>
  <si>
    <t>Název stavby</t>
  </si>
  <si>
    <t>JKSO</t>
  </si>
  <si>
    <t xml:space="preserve"> </t>
  </si>
  <si>
    <t>Kód stavby</t>
  </si>
  <si>
    <t>16060001</t>
  </si>
  <si>
    <t>Název objektu</t>
  </si>
  <si>
    <t>EČO</t>
  </si>
  <si>
    <t>Kód objektu</t>
  </si>
  <si>
    <t>02</t>
  </si>
  <si>
    <t>Název části</t>
  </si>
  <si>
    <t>Místo</t>
  </si>
  <si>
    <t>k.ú Hlučín -ul.Dr,Ed.Beneše 586/7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</si>
  <si>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</si>
  <si>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</si>
  <si>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</si>
  <si>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</si>
  <si>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</si>
  <si>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</si>
  <si>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</si>
  <si>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Kubinova partneř s.r.o  Hlučín</t>
  </si>
  <si>
    <t>Zhotovitel</t>
  </si>
  <si>
    <t>dle výběrového  řízení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</si>
  <si>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</si>
  <si>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</si>
  <si>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</si>
  <si>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</si>
  <si>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</si>
  <si>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</si>
  <si>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</si>
  <si>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</si>
  <si>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</si>
  <si>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</si>
  <si>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</si>
  <si>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</si>
  <si>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</si>
  <si>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</si>
  <si>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</si>
  <si>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</si>
  <si>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</si>
  <si>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</si>
  <si>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</si>
  <si>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</si>
  <si>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</si>
  <si>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</si>
  <si>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</si>
  <si>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</si>
  <si>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</si>
  <si>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</si>
  <si>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</si>
  <si>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</si>
  <si>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</si>
  <si>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</si>
  <si>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</si>
  <si>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</si>
  <si>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</si>
  <si>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</si>
  <si>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</si>
  <si>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</si>
  <si>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</si>
  <si>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</si>
  <si>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</si>
  <si>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</si>
  <si>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</si>
  <si>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</si>
  <si>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</si>
  <si>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</si>
  <si>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</si>
  <si>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</si>
  <si>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</si>
  <si>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</si>
  <si>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</si>
  <si>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</si>
  <si>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</si>
  <si>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</si>
  <si>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</si>
  <si>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</si>
  <si>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</si>
  <si>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</si>
  <si>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</si>
  <si>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</si>
  <si>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</si>
  <si>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</si>
  <si>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</si>
  <si>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</si>
  <si>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</si>
  <si>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</si>
  <si>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</si>
  <si>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</si>
  <si>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</si>
  <si>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</si>
  <si>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</si>
  <si>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</si>
  <si>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</si>
  <si>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</si>
  <si>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</si>
  <si>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</si>
  <si>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</si>
  <si>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</si>
  <si>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</si>
  <si>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</si>
  <si>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</si>
  <si>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</si>
  <si>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</si>
  <si>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</si>
  <si>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</si>
  <si>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61</t>
  </si>
  <si>
    <t>Úprava povrchů vnitřní</t>
  </si>
  <si>
    <t>1</t>
  </si>
  <si>
    <t>K</t>
  </si>
  <si>
    <t>PK</t>
  </si>
  <si>
    <t>612268001</t>
  </si>
  <si>
    <t>Vyspravení podkladu pod vnitřní parapet</t>
  </si>
  <si>
    <t>m</t>
  </si>
  <si>
    <t>2</t>
  </si>
  <si>
    <t>623980001</t>
  </si>
  <si>
    <t>Zakrývání  oken</t>
  </si>
  <si>
    <t>m2</t>
  </si>
  <si>
    <t>3</t>
  </si>
  <si>
    <t>612475001</t>
  </si>
  <si>
    <t>4</t>
  </si>
  <si>
    <t>612755001</t>
  </si>
  <si>
    <t>5</t>
  </si>
  <si>
    <t>612755002</t>
  </si>
  <si>
    <t>6</t>
  </si>
  <si>
    <t>011</t>
  </si>
  <si>
    <t>622405932</t>
  </si>
  <si>
    <t>62</t>
  </si>
  <si>
    <t>Úprava povrchů vnější</t>
  </si>
  <si>
    <t>7</t>
  </si>
  <si>
    <t>622268001</t>
  </si>
  <si>
    <t>Vyspravení podkladu  pod  klempířské oplechování</t>
  </si>
  <si>
    <t>8</t>
  </si>
  <si>
    <t>622268100</t>
  </si>
  <si>
    <t>9</t>
  </si>
  <si>
    <t>622268110</t>
  </si>
  <si>
    <t>10</t>
  </si>
  <si>
    <t>96</t>
  </si>
  <si>
    <t>Bourání konstrukcí</t>
  </si>
  <si>
    <t>11</t>
  </si>
  <si>
    <t>013</t>
  </si>
  <si>
    <t>968062374</t>
  </si>
  <si>
    <t>Vybourání dřevěných  oken zdvojených včetně křídel pl do 1 m2</t>
  </si>
  <si>
    <t>2,61+3,92</t>
  </si>
  <si>
    <t>-1</t>
  </si>
  <si>
    <t>12</t>
  </si>
  <si>
    <t>968062375</t>
  </si>
  <si>
    <t>Vybourání dřevěných oken zdvojených včetně křídel pl do 2 m2</t>
  </si>
  <si>
    <t>3,01+86,641+12,04</t>
  </si>
  <si>
    <t>13</t>
  </si>
  <si>
    <t>968062376</t>
  </si>
  <si>
    <t>Vybourání dřevěných  oken zdvojených včetně křídel pl do 4 m2</t>
  </si>
  <si>
    <t>2,465+81,536+212,53</t>
  </si>
  <si>
    <t>14</t>
  </si>
  <si>
    <t>766</t>
  </si>
  <si>
    <t>766441811</t>
  </si>
  <si>
    <t>Demontáž parapetních desek dřevěných, laminovaných délky do 1,0 m</t>
  </si>
  <si>
    <t>kus</t>
  </si>
  <si>
    <t>15</t>
  </si>
  <si>
    <t>766441821</t>
  </si>
  <si>
    <t>Demontáž parapetních desek dřevěných, laminovaných  délky přes 1,0 m</t>
  </si>
  <si>
    <t>44+75</t>
  </si>
  <si>
    <t>16</t>
  </si>
  <si>
    <t>978059541</t>
  </si>
  <si>
    <t>99</t>
  </si>
  <si>
    <t>Přesun hmot</t>
  </si>
  <si>
    <t>17</t>
  </si>
  <si>
    <t>997013213</t>
  </si>
  <si>
    <t>Vnitrostaveništní doprava suti a vybouraných hmot pro budovy v do 12 m ručně</t>
  </si>
  <si>
    <t>t</t>
  </si>
  <si>
    <t>18</t>
  </si>
  <si>
    <t>997013501</t>
  </si>
  <si>
    <t>Odvoz suti na skládku a vybouraných hmot nebo meziskládku do 1 km se složením</t>
  </si>
  <si>
    <t>19</t>
  </si>
  <si>
    <t>997013509</t>
  </si>
  <si>
    <t>Příplatek k odvozu suti a vybouraných hmot na skládku ZKD 1 km přes 1 km</t>
  </si>
  <si>
    <t>23,081*9</t>
  </si>
  <si>
    <t>20</t>
  </si>
  <si>
    <t>997015001</t>
  </si>
  <si>
    <t>Poplatek za skládku</t>
  </si>
  <si>
    <t>21</t>
  </si>
  <si>
    <t>998018002</t>
  </si>
  <si>
    <t>Přesun hmot ruční pro budovy</t>
  </si>
  <si>
    <t>Ostatní konstrukce a práce</t>
  </si>
  <si>
    <t>22</t>
  </si>
  <si>
    <t>003</t>
  </si>
  <si>
    <t>941955102</t>
  </si>
  <si>
    <t>8,6*1,5*3</t>
  </si>
  <si>
    <t>Součet</t>
  </si>
  <si>
    <t>23</t>
  </si>
  <si>
    <t>941955112</t>
  </si>
  <si>
    <t>Lešení lehké mobilní  pojízdné pro  montáž oken a úpravu ostění</t>
  </si>
  <si>
    <t>den</t>
  </si>
  <si>
    <t>24</t>
  </si>
  <si>
    <t>96500,01</t>
  </si>
  <si>
    <t>Nájem  vysokozdiž, vozu  - / venkov.úpravy/</t>
  </si>
  <si>
    <t>hod</t>
  </si>
  <si>
    <t>25</t>
  </si>
  <si>
    <t>988850010</t>
  </si>
  <si>
    <t>ks</t>
  </si>
  <si>
    <t>26</t>
  </si>
  <si>
    <t>988850011</t>
  </si>
  <si>
    <t>27</t>
  </si>
  <si>
    <t xml:space="preserve">988850012 </t>
  </si>
  <si>
    <t>Práce a dodávky PSV</t>
  </si>
  <si>
    <t>764</t>
  </si>
  <si>
    <t>Konstrukce klempířské</t>
  </si>
  <si>
    <t>28</t>
  </si>
  <si>
    <t>764410850</t>
  </si>
  <si>
    <t>Demontáž oplechování parapetu rš do 330 mm</t>
  </si>
  <si>
    <t>213,50-21</t>
  </si>
  <si>
    <t>29</t>
  </si>
  <si>
    <t>764711115</t>
  </si>
  <si>
    <t>30</t>
  </si>
  <si>
    <t>764717001</t>
  </si>
  <si>
    <t>31</t>
  </si>
  <si>
    <t>998764202</t>
  </si>
  <si>
    <t xml:space="preserve">Přesun hmot pro konstrukce klempířské </t>
  </si>
  <si>
    <t>Konstrukce truhlářské</t>
  </si>
  <si>
    <t>32</t>
  </si>
  <si>
    <t>M</t>
  </si>
  <si>
    <t>MAT</t>
  </si>
  <si>
    <t>286001</t>
  </si>
  <si>
    <t>33</t>
  </si>
  <si>
    <t>286002</t>
  </si>
  <si>
    <t>34</t>
  </si>
  <si>
    <t>286003</t>
  </si>
  <si>
    <t>35</t>
  </si>
  <si>
    <t>286004</t>
  </si>
  <si>
    <t>36</t>
  </si>
  <si>
    <t>286005</t>
  </si>
  <si>
    <t>37</t>
  </si>
  <si>
    <t>286006</t>
  </si>
  <si>
    <t>38</t>
  </si>
  <si>
    <t>286007</t>
  </si>
  <si>
    <t>39</t>
  </si>
  <si>
    <t>286008</t>
  </si>
  <si>
    <t>40</t>
  </si>
  <si>
    <t>286009</t>
  </si>
  <si>
    <t>41</t>
  </si>
  <si>
    <t>286010</t>
  </si>
  <si>
    <t>42</t>
  </si>
  <si>
    <t>286011</t>
  </si>
  <si>
    <t>43</t>
  </si>
  <si>
    <t>286012</t>
  </si>
  <si>
    <t>44</t>
  </si>
  <si>
    <t>286013</t>
  </si>
  <si>
    <t>45</t>
  </si>
  <si>
    <t>286014</t>
  </si>
  <si>
    <t>46</t>
  </si>
  <si>
    <t>286015</t>
  </si>
  <si>
    <t>47</t>
  </si>
  <si>
    <t>286016</t>
  </si>
  <si>
    <t>48</t>
  </si>
  <si>
    <t>286017</t>
  </si>
  <si>
    <t>49</t>
  </si>
  <si>
    <t>286018</t>
  </si>
  <si>
    <t>50</t>
  </si>
  <si>
    <t>286019</t>
  </si>
  <si>
    <t>51</t>
  </si>
  <si>
    <t>286020</t>
  </si>
  <si>
    <t>52</t>
  </si>
  <si>
    <t>286021</t>
  </si>
  <si>
    <t>53</t>
  </si>
  <si>
    <t>286022</t>
  </si>
  <si>
    <t>54</t>
  </si>
  <si>
    <t>766621211</t>
  </si>
  <si>
    <t>Montáž oken zdvojených otevíravých výšky do 1,5m</t>
  </si>
  <si>
    <t>0,7*1,45*21</t>
  </si>
  <si>
    <t>1,2*1,45*9</t>
  </si>
  <si>
    <t>0,6*1,45*3</t>
  </si>
  <si>
    <t>0,85*1,45*23</t>
  </si>
  <si>
    <t>1,6*1*3</t>
  </si>
  <si>
    <t>1,6*0,75*1</t>
  </si>
  <si>
    <t>0,85*1,3*4</t>
  </si>
  <si>
    <t>1,65*1,2*2</t>
  </si>
  <si>
    <t>1,8*0,9*2</t>
  </si>
  <si>
    <t>1,45*1,35*1</t>
  </si>
  <si>
    <t>0,6*1,45*2</t>
  </si>
  <si>
    <t>1,45*1,7*1</t>
  </si>
  <si>
    <t>0,7*1,4*2</t>
  </si>
  <si>
    <t>55</t>
  </si>
  <si>
    <t>766621212</t>
  </si>
  <si>
    <t>Montáž oken zdvojených otevíravých výšky přes 1,5 do 2,5m</t>
  </si>
  <si>
    <t>1,25*2,15*3</t>
  </si>
  <si>
    <t>1,45*2,15*9</t>
  </si>
  <si>
    <t>1,6*1,9*3</t>
  </si>
  <si>
    <t>1,7*2,15*9</t>
  </si>
  <si>
    <t>1,7*2*1</t>
  </si>
  <si>
    <t>0,7*2,15*2</t>
  </si>
  <si>
    <t>1,35*2,15*53</t>
  </si>
  <si>
    <t>1,25*2,15*15</t>
  </si>
  <si>
    <t>1,45*2,15*3</t>
  </si>
  <si>
    <t>1,05*2,15*4</t>
  </si>
  <si>
    <t>0,7*2,15*8</t>
  </si>
  <si>
    <t>56</t>
  </si>
  <si>
    <t>766694111</t>
  </si>
  <si>
    <t>Montáž parapetních desek dřevěných, laminovaných šířky do 30 cm délky do 1,0 m</t>
  </si>
  <si>
    <t>57</t>
  </si>
  <si>
    <t>766694112</t>
  </si>
  <si>
    <t>Montáž parapetních desek dřevěných, laminovaných šířky do 30 cm délky do 1,6 m</t>
  </si>
  <si>
    <t>58</t>
  </si>
  <si>
    <t>766694113</t>
  </si>
  <si>
    <t>Montáž parapetních desek dřevěných, laminovaných šířky do 30 cm délky do 2,6 m</t>
  </si>
  <si>
    <t>59</t>
  </si>
  <si>
    <t>607941030</t>
  </si>
  <si>
    <t>1,25*3+1,45*9+0,7*21+1,2*9+0,6*3+0,85*23</t>
  </si>
  <si>
    <t>1,6*7+0,85*4+1,65*2+1,8*2+1,7*10+0,7*2+1,45*2+0,6*2</t>
  </si>
  <si>
    <t>1,35*53+1,25*15+1,45*3+1,05*4+0,7*10</t>
  </si>
  <si>
    <t>60</t>
  </si>
  <si>
    <t>607941210</t>
  </si>
  <si>
    <t>766717001</t>
  </si>
  <si>
    <t>Příplatek za montáž kotvení parapet,desek</t>
  </si>
  <si>
    <t>766718001</t>
  </si>
  <si>
    <t>63</t>
  </si>
  <si>
    <t>766718011</t>
  </si>
  <si>
    <t>64</t>
  </si>
  <si>
    <t>998766202</t>
  </si>
  <si>
    <t xml:space="preserve">Přesun hmot pro konstrukce truhlářské </t>
  </si>
  <si>
    <t>781</t>
  </si>
  <si>
    <t>Dokončovací práce - obklady keramické</t>
  </si>
  <si>
    <t>65</t>
  </si>
  <si>
    <t>781474112</t>
  </si>
  <si>
    <t>Montáž obkladů keramických režných flexibilní lepidlo do 12 ks/m2</t>
  </si>
  <si>
    <t>66</t>
  </si>
  <si>
    <t>781479191</t>
  </si>
  <si>
    <t>Příplatek k montáži obkladů keramických za plochu do 10 m2</t>
  </si>
  <si>
    <t>67</t>
  </si>
  <si>
    <t>781479194</t>
  </si>
  <si>
    <t>Příplatek k montáži obkladů keramických za nerovný povrch</t>
  </si>
  <si>
    <t>68</t>
  </si>
  <si>
    <t>781479196</t>
  </si>
  <si>
    <t>Příplatek k montáži obkladů keramických za spárování tmelem dvousložkovým</t>
  </si>
  <si>
    <t>69</t>
  </si>
  <si>
    <t>781479197</t>
  </si>
  <si>
    <t>Příplatek k montáži obkladů keramických za lepením lepidlem dvousložkovým</t>
  </si>
  <si>
    <t>70</t>
  </si>
  <si>
    <t>781491511</t>
  </si>
  <si>
    <t>Plastové profily ukončovací do malty</t>
  </si>
  <si>
    <t>71</t>
  </si>
  <si>
    <t>597300,1</t>
  </si>
  <si>
    <t>Dodávka obkladu</t>
  </si>
  <si>
    <t>72</t>
  </si>
  <si>
    <t>78199,0001</t>
  </si>
  <si>
    <t>Očištění vnější kamenné římsy a nátěr hydrofobem</t>
  </si>
  <si>
    <t>73</t>
  </si>
  <si>
    <t>998781201</t>
  </si>
  <si>
    <t xml:space="preserve">Přesun hmot pro obklady keramické </t>
  </si>
  <si>
    <t>784</t>
  </si>
  <si>
    <t>Dokončovací práce - malby</t>
  </si>
  <si>
    <t>74</t>
  </si>
  <si>
    <t>784221111</t>
  </si>
  <si>
    <t>Dvojnásobné bílé malby  ze směsí za sucha středně otěruvzdorných v místnostech do 3,80 m</t>
  </si>
  <si>
    <t>786</t>
  </si>
  <si>
    <t>Dokončovací práce - čalounické úpravy</t>
  </si>
  <si>
    <t>75</t>
  </si>
  <si>
    <t>786624111</t>
  </si>
  <si>
    <t>Montáž lamelové žaluzie do oken  otevíravých, sklápěcích a vyklápěcích</t>
  </si>
  <si>
    <t>76</t>
  </si>
  <si>
    <t>615010</t>
  </si>
  <si>
    <t>77</t>
  </si>
  <si>
    <t>998786202</t>
  </si>
  <si>
    <t>Přesun hmot procentní pro čalounické úpravy</t>
  </si>
  <si>
    <t>VRN</t>
  </si>
  <si>
    <t>00</t>
  </si>
  <si>
    <t>Vedlejší náklady</t>
  </si>
  <si>
    <t>78</t>
  </si>
  <si>
    <t>000300</t>
  </si>
  <si>
    <t>Náklady na zařízení staveniště</t>
  </si>
  <si>
    <t>kpl</t>
  </si>
  <si>
    <t>79</t>
  </si>
  <si>
    <t>000400</t>
  </si>
  <si>
    <t>Náklady na zakrytí podlah a nábytku</t>
  </si>
  <si>
    <t>Výměna oken v budově Gymnázia  J. Kajnara</t>
  </si>
  <si>
    <t>Výměna oken v budově gymnázia</t>
  </si>
  <si>
    <t>Gymnázium Josefa Kainara, Hlučín, p. o.</t>
  </si>
  <si>
    <t>Vyspravení  podkladu ,penetrace ,štuková omítka v š. do 300mm</t>
  </si>
  <si>
    <t>Zateplení ostění oken EPS 100F (tl.100~150mm, dl. 150~300mm) vč. kotvení, lepidla, perlinky, penetrace, štuku</t>
  </si>
  <si>
    <t>Zateplení pilířů oken EPS 100F (tl. 100mm, dl. 600mm) vč. kotvení, lepidla, perlinky, penetrace, štuku</t>
  </si>
  <si>
    <t>Rohový profil PVC s perlinkou</t>
  </si>
  <si>
    <t>Vnější úprava nadpraží oken / lepidlo s perlinkou,penetrace,štuk,nátěr silikon /</t>
  </si>
  <si>
    <t>Vnější úprava  ostění oken /vyspravení, lepidlo s perlinkou,penetrace,štuk,,nátěr silikon./</t>
  </si>
  <si>
    <t>Demontáž a odebrání obkladů stěn z vnitřních obkládaček pl přes 1 m2</t>
  </si>
  <si>
    <t>Lešení lehké pomocné na schodišti v podlah do 3,5 m</t>
  </si>
  <si>
    <t>Demontáž mříží venkovních s úpravou vybouraných otvorů</t>
  </si>
  <si>
    <t>Demontáž mříží vnitřních, nátěr a zpětná montáž</t>
  </si>
  <si>
    <t>Demontáž mříží vnitřních, nátěr a zpětná montáž s úpravou pro pákový uzávěr</t>
  </si>
  <si>
    <t>Oplechování venk. parapetu poplast.plech rš 330 mm RAL 3011</t>
  </si>
  <si>
    <t>Příplatek za kotvení venk. parapetu</t>
  </si>
  <si>
    <t>Dodávka  okna  1350/2150 vč. příslušenství dle specifikace výrobku T1</t>
  </si>
  <si>
    <t>Dodávka  okna  1250/2150 vč. příslušenství dle specifikace výrobku T2</t>
  </si>
  <si>
    <t>Dodávka  okna  1450/2150 vč. příslušenství dle specifikace výrobku T3</t>
  </si>
  <si>
    <t>Dodávka  okna  700/1450 vč. příslušenství dle specifikace výrobku T4</t>
  </si>
  <si>
    <t>Dodávka  okna  1200//1450 vč. příslušenství dle specifikace výrobku T5</t>
  </si>
  <si>
    <t>Dodávka  okna  600/1450 vč. příslušenství dle specifikace výrobku T6</t>
  </si>
  <si>
    <t>Dodávka  okna  850/1450 vč. příslušenství dle specifikace výrobku T7</t>
  </si>
  <si>
    <t>Dodávka  okna  1600/1900 vč. příslušenství dle specifikace výrobku T8</t>
  </si>
  <si>
    <t>Dodávka  okna  1600/1000 vč. příslušenství dle specifikace výrobku T9</t>
  </si>
  <si>
    <t>Dodávka  okna  1650/750 vč. příslušenství dle specifikace výrobku T10</t>
  </si>
  <si>
    <t>Dodávka  okna  1050/2150 vč. příslušenství dle specifikace výrobku T11</t>
  </si>
  <si>
    <t>Dodávka  okna   700/2150 vč. příslušenství dle specifikace výrobku T12</t>
  </si>
  <si>
    <t>Dodávka  okna   700/1400 vč. příslušenství dle specifikace výrobku T13</t>
  </si>
  <si>
    <t>Dodávka  okna   850/1300 vč. příslušenství dle specifikace výrobku T14</t>
  </si>
  <si>
    <t>Dodávka  okna   1650/1200 vč. příslušenství dle specifikace výrobku T15</t>
  </si>
  <si>
    <t>Dodávka  okna   1800/900 vč. příslušenství dle specifikace výrobku T16</t>
  </si>
  <si>
    <t>Dodávka  okna   1700/2150 vč. příslušenství dle specifikace výrobku T17</t>
  </si>
  <si>
    <t>Dodávka  okna   1700/2000 vč. příslušenství dle specifikace výrobku T18</t>
  </si>
  <si>
    <t>Dodávka  okna   700/2150 vč. příslušenství dle specifikace výrobku T19</t>
  </si>
  <si>
    <t>Dodávka okna 1450/1350 vč. příslušenství dle specifikace výrobku T20</t>
  </si>
  <si>
    <t>Dodávka okna 1450/1700 vč. příslušenství dle specifikace výrobku T21</t>
  </si>
  <si>
    <t>Dodávka okna  600/1450 vč. příslušenství dle specifikace výrobku T22</t>
  </si>
  <si>
    <t>deska parapetní dřevotřísková vnitřní POSTFORMING  tl. min. 18mm</t>
  </si>
  <si>
    <t>Koncovka PVC k parapetním deskám 600 mm</t>
  </si>
  <si>
    <t>Dodávka a montáž parotěsné pásky</t>
  </si>
  <si>
    <t>Dodávka a montáž APU lišt s perlinkou</t>
  </si>
  <si>
    <t>Dodávka žaluzií - polostín. bílé</t>
  </si>
  <si>
    <t>23.03.2016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</si>
</sst>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6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63"/>
      <name val="Arial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8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6" fontId="7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5" fontId="10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1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1" fillId="0" borderId="44" xfId="0" applyNumberFormat="1" applyFont="1" applyBorder="1" applyAlignment="1" applyProtection="1">
      <alignment horizontal="right" vertical="center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8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8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/>
    </xf>
    <xf numFmtId="49" fontId="21" fillId="0" borderId="0" xfId="0" applyNumberFormat="1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166" fontId="21" fillId="0" borderId="0" xfId="0" applyNumberFormat="1" applyFont="1" applyAlignment="1" applyProtection="1">
      <alignment horizontal="right" vertical="center"/>
      <protection/>
    </xf>
    <xf numFmtId="169" fontId="21" fillId="0" borderId="0" xfId="0" applyNumberFormat="1" applyFont="1" applyAlignment="1" applyProtection="1">
      <alignment horizontal="right" vertical="center"/>
      <protection/>
    </xf>
    <xf numFmtId="165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164" fontId="3" fillId="34" borderId="61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6" fontId="2" fillId="33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6" fontId="21" fillId="33" borderId="0" xfId="0" applyNumberFormat="1" applyFont="1" applyFill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168" fontId="2" fillId="33" borderId="0" xfId="0" applyNumberFormat="1" applyFont="1" applyFill="1" applyAlignment="1" applyProtection="1">
      <alignment horizontal="right" vertical="center"/>
      <protection locked="0"/>
    </xf>
    <xf numFmtId="170" fontId="2" fillId="33" borderId="0" xfId="0" applyNumberFormat="1" applyFont="1" applyFill="1" applyAlignment="1" applyProtection="1">
      <alignment horizontal="right" vertical="center"/>
      <protection locked="0"/>
    </xf>
    <xf numFmtId="170" fontId="21" fillId="33" borderId="0" xfId="0" applyNumberFormat="1" applyFont="1" applyFill="1" applyAlignment="1" applyProtection="1">
      <alignment horizontal="right" vertical="center"/>
      <protection locked="0"/>
    </xf>
    <xf numFmtId="165" fontId="7" fillId="33" borderId="41" xfId="0" applyNumberFormat="1" applyFont="1" applyFill="1" applyBorder="1" applyAlignment="1" applyProtection="1">
      <alignment horizontal="right" vertical="center"/>
      <protection locked="0"/>
    </xf>
    <xf numFmtId="166" fontId="0" fillId="33" borderId="24" xfId="0" applyNumberFormat="1" applyFont="1" applyFill="1" applyBorder="1" applyAlignment="1" applyProtection="1">
      <alignment horizontal="right" vertical="center"/>
      <protection locked="0"/>
    </xf>
    <xf numFmtId="166" fontId="7" fillId="33" borderId="31" xfId="0" applyNumberFormat="1" applyFont="1" applyFill="1" applyBorder="1" applyAlignment="1" applyProtection="1">
      <alignment horizontal="right" vertical="center"/>
      <protection locked="0"/>
    </xf>
    <xf numFmtId="166" fontId="7" fillId="33" borderId="24" xfId="0" applyNumberFormat="1" applyFont="1" applyFill="1" applyBorder="1" applyAlignment="1" applyProtection="1">
      <alignment horizontal="right" vertical="center"/>
      <protection locked="0"/>
    </xf>
    <xf numFmtId="0" fontId="3" fillId="33" borderId="25" xfId="0" applyFont="1" applyFill="1" applyBorder="1" applyAlignment="1" applyProtection="1">
      <alignment horizontal="right" vertical="center"/>
      <protection locked="0"/>
    </xf>
    <xf numFmtId="166" fontId="7" fillId="33" borderId="40" xfId="0" applyNumberFormat="1" applyFont="1" applyFill="1" applyBorder="1" applyAlignment="1" applyProtection="1">
      <alignment horizontal="right" vertical="center"/>
      <protection locked="0"/>
    </xf>
    <xf numFmtId="14" fontId="3" fillId="33" borderId="0" xfId="0" applyNumberFormat="1" applyFont="1" applyFill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2">
      <selection activeCell="R50" sqref="R50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98" t="s">
        <v>373</v>
      </c>
      <c r="F5" s="199"/>
      <c r="G5" s="199"/>
      <c r="H5" s="199"/>
      <c r="I5" s="199"/>
      <c r="J5" s="200"/>
      <c r="K5" s="14"/>
      <c r="L5" s="14"/>
      <c r="M5" s="14"/>
      <c r="N5" s="14"/>
      <c r="O5" s="14" t="s">
        <v>2</v>
      </c>
      <c r="P5" s="15" t="s">
        <v>3</v>
      </c>
      <c r="Q5" s="16"/>
      <c r="R5" s="17"/>
      <c r="S5" s="18"/>
    </row>
    <row r="6" spans="1:19" ht="17.25" customHeight="1" hidden="1">
      <c r="A6" s="13"/>
      <c r="B6" s="14" t="s">
        <v>4</v>
      </c>
      <c r="C6" s="14"/>
      <c r="D6" s="14"/>
      <c r="E6" s="19" t="s">
        <v>5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6</v>
      </c>
      <c r="C7" s="14"/>
      <c r="D7" s="14"/>
      <c r="E7" s="201" t="s">
        <v>374</v>
      </c>
      <c r="F7" s="202"/>
      <c r="G7" s="202"/>
      <c r="H7" s="202"/>
      <c r="I7" s="202"/>
      <c r="J7" s="203"/>
      <c r="K7" s="14"/>
      <c r="L7" s="14"/>
      <c r="M7" s="14"/>
      <c r="N7" s="14"/>
      <c r="O7" s="14" t="s">
        <v>7</v>
      </c>
      <c r="P7" s="23"/>
      <c r="Q7" s="22"/>
      <c r="R7" s="20"/>
      <c r="S7" s="18"/>
    </row>
    <row r="8" spans="1:19" ht="17.25" customHeight="1" hidden="1">
      <c r="A8" s="13"/>
      <c r="B8" s="14" t="s">
        <v>8</v>
      </c>
      <c r="C8" s="14"/>
      <c r="D8" s="14"/>
      <c r="E8" s="19" t="s">
        <v>9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10</v>
      </c>
      <c r="C9" s="14"/>
      <c r="D9" s="14"/>
      <c r="E9" s="204" t="s">
        <v>3</v>
      </c>
      <c r="F9" s="205"/>
      <c r="G9" s="205"/>
      <c r="H9" s="205"/>
      <c r="I9" s="205"/>
      <c r="J9" s="206"/>
      <c r="K9" s="14"/>
      <c r="L9" s="14"/>
      <c r="M9" s="14"/>
      <c r="N9" s="14"/>
      <c r="O9" s="14" t="s">
        <v>11</v>
      </c>
      <c r="P9" s="207" t="s">
        <v>12</v>
      </c>
      <c r="Q9" s="205"/>
      <c r="R9" s="206"/>
      <c r="S9" s="18"/>
    </row>
    <row r="10" spans="1:19" ht="17.25" customHeight="1" hidden="1">
      <c r="A10" s="13"/>
      <c r="B10" s="14" t="s">
        <v>13</v>
      </c>
      <c r="C10" s="14"/>
      <c r="D10" s="14"/>
      <c r="E10" s="24" t="s">
        <v>3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14</v>
      </c>
      <c r="C11" s="14"/>
      <c r="D11" s="14"/>
      <c r="E11" s="24" t="s">
        <v>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15</v>
      </c>
      <c r="C12" s="14"/>
      <c r="D12" s="14"/>
      <c r="E12" s="24" t="s">
        <v>3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4" t="s">
        <v>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4" t="s">
        <v>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4" t="s">
        <v>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4" t="s">
        <v>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4" t="s">
        <v>3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4" t="s">
        <v>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4" t="s">
        <v>3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4" t="s">
        <v>3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4" t="s">
        <v>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4" t="s">
        <v>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4" t="s">
        <v>3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5" t="s">
        <v>3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16</v>
      </c>
      <c r="P25" s="14" t="s">
        <v>17</v>
      </c>
      <c r="Q25" s="14"/>
      <c r="R25" s="14"/>
      <c r="S25" s="18"/>
    </row>
    <row r="26" spans="1:19" ht="17.25" customHeight="1">
      <c r="A26" s="13"/>
      <c r="B26" s="14" t="s">
        <v>18</v>
      </c>
      <c r="C26" s="14"/>
      <c r="D26" s="14"/>
      <c r="E26" s="15" t="s">
        <v>375</v>
      </c>
      <c r="F26" s="26"/>
      <c r="G26" s="26"/>
      <c r="H26" s="26"/>
      <c r="I26" s="26"/>
      <c r="J26" s="17"/>
      <c r="K26" s="14"/>
      <c r="L26" s="14"/>
      <c r="M26" s="14"/>
      <c r="N26" s="14"/>
      <c r="O26" s="27"/>
      <c r="P26" s="28"/>
      <c r="Q26" s="29"/>
      <c r="R26" s="30"/>
      <c r="S26" s="18"/>
    </row>
    <row r="27" spans="1:19" ht="17.25" customHeight="1">
      <c r="A27" s="13"/>
      <c r="B27" s="14" t="s">
        <v>19</v>
      </c>
      <c r="C27" s="14"/>
      <c r="D27" s="14"/>
      <c r="E27" s="23" t="s">
        <v>20</v>
      </c>
      <c r="F27" s="14"/>
      <c r="G27" s="14"/>
      <c r="H27" s="14"/>
      <c r="I27" s="14"/>
      <c r="J27" s="20"/>
      <c r="K27" s="14"/>
      <c r="L27" s="14"/>
      <c r="M27" s="14"/>
      <c r="N27" s="14"/>
      <c r="O27" s="27"/>
      <c r="P27" s="28"/>
      <c r="Q27" s="29"/>
      <c r="R27" s="30"/>
      <c r="S27" s="18"/>
    </row>
    <row r="28" spans="1:19" ht="17.25" customHeight="1">
      <c r="A28" s="13"/>
      <c r="B28" s="14" t="s">
        <v>21</v>
      </c>
      <c r="C28" s="14"/>
      <c r="D28" s="14"/>
      <c r="E28" s="23" t="s">
        <v>22</v>
      </c>
      <c r="F28" s="14"/>
      <c r="G28" s="14"/>
      <c r="H28" s="14"/>
      <c r="I28" s="14"/>
      <c r="J28" s="20"/>
      <c r="K28" s="14"/>
      <c r="L28" s="14"/>
      <c r="M28" s="14"/>
      <c r="N28" s="14"/>
      <c r="O28" s="27"/>
      <c r="P28" s="28"/>
      <c r="Q28" s="29"/>
      <c r="R28" s="30"/>
      <c r="S28" s="18"/>
    </row>
    <row r="29" spans="1:19" ht="17.25" customHeight="1">
      <c r="A29" s="13"/>
      <c r="B29" s="14"/>
      <c r="C29" s="14"/>
      <c r="D29" s="14"/>
      <c r="E29" s="31"/>
      <c r="F29" s="32"/>
      <c r="G29" s="32"/>
      <c r="H29" s="32"/>
      <c r="I29" s="32"/>
      <c r="J29" s="33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4" t="s">
        <v>23</v>
      </c>
      <c r="F30" s="14"/>
      <c r="G30" s="14" t="s">
        <v>24</v>
      </c>
      <c r="H30" s="14"/>
      <c r="I30" s="14"/>
      <c r="J30" s="14"/>
      <c r="K30" s="14"/>
      <c r="L30" s="14"/>
      <c r="M30" s="14"/>
      <c r="N30" s="14"/>
      <c r="O30" s="34" t="s">
        <v>25</v>
      </c>
      <c r="P30" s="22"/>
      <c r="Q30" s="22"/>
      <c r="R30" s="35"/>
      <c r="S30" s="18"/>
    </row>
    <row r="31" spans="1:19" ht="17.25" customHeight="1">
      <c r="A31" s="13"/>
      <c r="B31" s="14"/>
      <c r="C31" s="14"/>
      <c r="D31" s="14"/>
      <c r="E31" s="27"/>
      <c r="F31" s="14"/>
      <c r="G31" s="28"/>
      <c r="H31" s="36"/>
      <c r="I31" s="37"/>
      <c r="J31" s="14"/>
      <c r="K31" s="14"/>
      <c r="L31" s="14"/>
      <c r="M31" s="14"/>
      <c r="N31" s="14"/>
      <c r="O31" s="38" t="s">
        <v>416</v>
      </c>
      <c r="P31" s="22"/>
      <c r="Q31" s="22"/>
      <c r="R31" s="39"/>
      <c r="S31" s="18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26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27</v>
      </c>
      <c r="B34" s="48"/>
      <c r="C34" s="48"/>
      <c r="D34" s="49"/>
      <c r="E34" s="50" t="s">
        <v>28</v>
      </c>
      <c r="F34" s="49"/>
      <c r="G34" s="50" t="s">
        <v>29</v>
      </c>
      <c r="H34" s="48"/>
      <c r="I34" s="49"/>
      <c r="J34" s="50" t="s">
        <v>30</v>
      </c>
      <c r="K34" s="48"/>
      <c r="L34" s="50" t="s">
        <v>31</v>
      </c>
      <c r="M34" s="48"/>
      <c r="N34" s="48"/>
      <c r="O34" s="49"/>
      <c r="P34" s="50" t="s">
        <v>32</v>
      </c>
      <c r="Q34" s="48"/>
      <c r="R34" s="48"/>
      <c r="S34" s="51"/>
    </row>
    <row r="35" spans="1:19" ht="20.25" customHeight="1">
      <c r="A35" s="52"/>
      <c r="B35" s="53"/>
      <c r="C35" s="53"/>
      <c r="D35" s="191">
        <v>0</v>
      </c>
      <c r="E35" s="54">
        <f>IF(D35=0,0,R47/D35)</f>
        <v>0</v>
      </c>
      <c r="F35" s="55"/>
      <c r="G35" s="56"/>
      <c r="H35" s="53"/>
      <c r="I35" s="191">
        <v>0</v>
      </c>
      <c r="J35" s="54">
        <f>IF(I35=0,0,R47/I35)</f>
        <v>0</v>
      </c>
      <c r="K35" s="57"/>
      <c r="L35" s="56"/>
      <c r="M35" s="53"/>
      <c r="N35" s="53"/>
      <c r="O35" s="191">
        <v>0</v>
      </c>
      <c r="P35" s="56"/>
      <c r="Q35" s="53"/>
      <c r="R35" s="58">
        <f>IF(O35=0,0,R47/O35)</f>
        <v>0</v>
      </c>
      <c r="S35" s="59"/>
    </row>
    <row r="36" spans="1:19" ht="20.25" customHeight="1">
      <c r="A36" s="43"/>
      <c r="B36" s="44"/>
      <c r="C36" s="44"/>
      <c r="D36" s="44"/>
      <c r="E36" s="45" t="s">
        <v>33</v>
      </c>
      <c r="F36" s="44"/>
      <c r="G36" s="44"/>
      <c r="H36" s="44"/>
      <c r="I36" s="44"/>
      <c r="J36" s="60" t="s">
        <v>34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1" t="s">
        <v>35</v>
      </c>
      <c r="B37" s="62"/>
      <c r="C37" s="63" t="s">
        <v>36</v>
      </c>
      <c r="D37" s="64"/>
      <c r="E37" s="64"/>
      <c r="F37" s="65"/>
      <c r="G37" s="61" t="s">
        <v>37</v>
      </c>
      <c r="H37" s="66"/>
      <c r="I37" s="63" t="s">
        <v>38</v>
      </c>
      <c r="J37" s="64"/>
      <c r="K37" s="64"/>
      <c r="L37" s="61" t="s">
        <v>39</v>
      </c>
      <c r="M37" s="66"/>
      <c r="N37" s="63" t="s">
        <v>40</v>
      </c>
      <c r="O37" s="64"/>
      <c r="P37" s="64"/>
      <c r="Q37" s="64"/>
      <c r="R37" s="64"/>
      <c r="S37" s="65"/>
    </row>
    <row r="38" spans="1:19" ht="20.25" customHeight="1">
      <c r="A38" s="67">
        <v>1</v>
      </c>
      <c r="B38" s="68" t="s">
        <v>41</v>
      </c>
      <c r="C38" s="17"/>
      <c r="D38" s="69" t="s">
        <v>42</v>
      </c>
      <c r="E38" s="70">
        <f>SUMIF(Rozpocet!O5:O147,8,Rozpocet!I5:I147)</f>
        <v>0</v>
      </c>
      <c r="F38" s="71"/>
      <c r="G38" s="67">
        <v>8</v>
      </c>
      <c r="H38" s="72" t="s">
        <v>43</v>
      </c>
      <c r="I38" s="30"/>
      <c r="J38" s="192">
        <v>0</v>
      </c>
      <c r="K38" s="73"/>
      <c r="L38" s="67">
        <v>13</v>
      </c>
      <c r="M38" s="28" t="s">
        <v>44</v>
      </c>
      <c r="N38" s="36"/>
      <c r="O38" s="36"/>
      <c r="P38" s="195">
        <f>M49</f>
        <v>21</v>
      </c>
      <c r="Q38" s="74" t="s">
        <v>45</v>
      </c>
      <c r="R38" s="194">
        <v>0</v>
      </c>
      <c r="S38" s="71"/>
    </row>
    <row r="39" spans="1:19" ht="20.25" customHeight="1">
      <c r="A39" s="67">
        <v>2</v>
      </c>
      <c r="B39" s="75"/>
      <c r="C39" s="33"/>
      <c r="D39" s="69" t="s">
        <v>46</v>
      </c>
      <c r="E39" s="70">
        <f>SUMIF(Rozpocet!O10:O147,4,Rozpocet!I10:I147)</f>
        <v>0</v>
      </c>
      <c r="F39" s="71"/>
      <c r="G39" s="67">
        <v>9</v>
      </c>
      <c r="H39" s="14" t="s">
        <v>47</v>
      </c>
      <c r="I39" s="69"/>
      <c r="J39" s="192">
        <v>0</v>
      </c>
      <c r="K39" s="73"/>
      <c r="L39" s="67">
        <v>14</v>
      </c>
      <c r="M39" s="28" t="s">
        <v>48</v>
      </c>
      <c r="N39" s="36"/>
      <c r="O39" s="36"/>
      <c r="P39" s="195">
        <f>M49</f>
        <v>21</v>
      </c>
      <c r="Q39" s="74" t="s">
        <v>45</v>
      </c>
      <c r="R39" s="194">
        <v>0</v>
      </c>
      <c r="S39" s="71"/>
    </row>
    <row r="40" spans="1:19" ht="20.25" customHeight="1">
      <c r="A40" s="67">
        <v>3</v>
      </c>
      <c r="B40" s="68" t="s">
        <v>49</v>
      </c>
      <c r="C40" s="17"/>
      <c r="D40" s="69" t="s">
        <v>42</v>
      </c>
      <c r="E40" s="70">
        <f>SUMIF(Rozpocet!O11:O147,32,Rozpocet!I11:I147)</f>
        <v>0</v>
      </c>
      <c r="F40" s="71"/>
      <c r="G40" s="67">
        <v>10</v>
      </c>
      <c r="H40" s="72" t="s">
        <v>50</v>
      </c>
      <c r="I40" s="30"/>
      <c r="J40" s="192">
        <v>0</v>
      </c>
      <c r="K40" s="73"/>
      <c r="L40" s="67">
        <v>15</v>
      </c>
      <c r="M40" s="28" t="s">
        <v>51</v>
      </c>
      <c r="N40" s="36"/>
      <c r="O40" s="36"/>
      <c r="P40" s="195">
        <f>M49</f>
        <v>21</v>
      </c>
      <c r="Q40" s="74" t="s">
        <v>45</v>
      </c>
      <c r="R40" s="194">
        <v>0</v>
      </c>
      <c r="S40" s="71"/>
    </row>
    <row r="41" spans="1:19" ht="20.25" customHeight="1">
      <c r="A41" s="67">
        <v>4</v>
      </c>
      <c r="B41" s="75"/>
      <c r="C41" s="33"/>
      <c r="D41" s="69" t="s">
        <v>46</v>
      </c>
      <c r="E41" s="70">
        <f>SUMIF(Rozpocet!O12:O147,16,Rozpocet!I12:I147)+SUMIF(Rozpocet!O12:O147,128,Rozpocet!I12:I147)</f>
        <v>0</v>
      </c>
      <c r="F41" s="71"/>
      <c r="G41" s="67">
        <v>11</v>
      </c>
      <c r="H41" s="72"/>
      <c r="I41" s="30"/>
      <c r="J41" s="192">
        <v>0</v>
      </c>
      <c r="K41" s="73"/>
      <c r="L41" s="67">
        <v>16</v>
      </c>
      <c r="M41" s="28" t="s">
        <v>52</v>
      </c>
      <c r="N41" s="36"/>
      <c r="O41" s="36"/>
      <c r="P41" s="195">
        <f>M49</f>
        <v>21</v>
      </c>
      <c r="Q41" s="74" t="s">
        <v>45</v>
      </c>
      <c r="R41" s="194">
        <v>0</v>
      </c>
      <c r="S41" s="71"/>
    </row>
    <row r="42" spans="1:19" ht="20.25" customHeight="1">
      <c r="A42" s="67">
        <v>5</v>
      </c>
      <c r="B42" s="68" t="s">
        <v>53</v>
      </c>
      <c r="C42" s="17"/>
      <c r="D42" s="69" t="s">
        <v>42</v>
      </c>
      <c r="E42" s="70">
        <f>SUMIF(Rozpocet!O13:O147,256,Rozpocet!I13:I147)</f>
        <v>0</v>
      </c>
      <c r="F42" s="71"/>
      <c r="G42" s="76"/>
      <c r="H42" s="36"/>
      <c r="I42" s="30"/>
      <c r="J42" s="77"/>
      <c r="K42" s="73"/>
      <c r="L42" s="67">
        <v>17</v>
      </c>
      <c r="M42" s="28" t="s">
        <v>54</v>
      </c>
      <c r="N42" s="36"/>
      <c r="O42" s="36"/>
      <c r="P42" s="195">
        <f>M49</f>
        <v>21</v>
      </c>
      <c r="Q42" s="74" t="s">
        <v>45</v>
      </c>
      <c r="R42" s="194">
        <v>0</v>
      </c>
      <c r="S42" s="71"/>
    </row>
    <row r="43" spans="1:19" ht="20.25" customHeight="1">
      <c r="A43" s="67">
        <v>6</v>
      </c>
      <c r="B43" s="75"/>
      <c r="C43" s="33"/>
      <c r="D43" s="69" t="s">
        <v>46</v>
      </c>
      <c r="E43" s="70">
        <f>SUMIF(Rozpocet!O14:O147,64,Rozpocet!I14:I147)</f>
        <v>0</v>
      </c>
      <c r="F43" s="71"/>
      <c r="G43" s="76"/>
      <c r="H43" s="36"/>
      <c r="I43" s="30"/>
      <c r="J43" s="77"/>
      <c r="K43" s="73"/>
      <c r="L43" s="67">
        <v>18</v>
      </c>
      <c r="M43" s="72" t="s">
        <v>55</v>
      </c>
      <c r="N43" s="36"/>
      <c r="O43" s="36"/>
      <c r="P43" s="36"/>
      <c r="Q43" s="30"/>
      <c r="R43" s="70">
        <f>SUMIF(Rozpocet!O14:O147,1024,Rozpocet!I14:I147)</f>
        <v>0</v>
      </c>
      <c r="S43" s="71"/>
    </row>
    <row r="44" spans="1:19" ht="20.25" customHeight="1">
      <c r="A44" s="67">
        <v>7</v>
      </c>
      <c r="B44" s="78" t="s">
        <v>56</v>
      </c>
      <c r="C44" s="36"/>
      <c r="D44" s="30"/>
      <c r="E44" s="79">
        <f>SUM(E38:E43)</f>
        <v>0</v>
      </c>
      <c r="F44" s="46"/>
      <c r="G44" s="67">
        <v>12</v>
      </c>
      <c r="H44" s="78" t="s">
        <v>57</v>
      </c>
      <c r="I44" s="30"/>
      <c r="J44" s="80">
        <f>SUM(J38:J41)</f>
        <v>0</v>
      </c>
      <c r="K44" s="81"/>
      <c r="L44" s="67">
        <v>19</v>
      </c>
      <c r="M44" s="68" t="s">
        <v>58</v>
      </c>
      <c r="N44" s="26"/>
      <c r="O44" s="26"/>
      <c r="P44" s="26"/>
      <c r="Q44" s="82"/>
      <c r="R44" s="79">
        <f>SUM(R38:R43)</f>
        <v>0</v>
      </c>
      <c r="S44" s="46"/>
    </row>
    <row r="45" spans="1:19" ht="20.25" customHeight="1">
      <c r="A45" s="83">
        <v>20</v>
      </c>
      <c r="B45" s="84" t="s">
        <v>59</v>
      </c>
      <c r="C45" s="85"/>
      <c r="D45" s="86"/>
      <c r="E45" s="87">
        <f>SUMIF(Rozpocet!O14:O147,512,Rozpocet!I14:I147)</f>
        <v>0</v>
      </c>
      <c r="F45" s="42"/>
      <c r="G45" s="83">
        <v>21</v>
      </c>
      <c r="H45" s="84" t="s">
        <v>60</v>
      </c>
      <c r="I45" s="86"/>
      <c r="J45" s="193">
        <v>0</v>
      </c>
      <c r="K45" s="88">
        <f>M49</f>
        <v>21</v>
      </c>
      <c r="L45" s="83">
        <v>22</v>
      </c>
      <c r="M45" s="84" t="s">
        <v>61</v>
      </c>
      <c r="N45" s="85"/>
      <c r="O45" s="85"/>
      <c r="P45" s="85"/>
      <c r="Q45" s="86"/>
      <c r="R45" s="87">
        <f>SUMIF(Rozpocet!O14:O147,"&lt;4",Rozpocet!I14:I147)+SUMIF(Rozpocet!O14:O147,"&gt;1024",Rozpocet!I14:I147)</f>
        <v>0</v>
      </c>
      <c r="S45" s="42"/>
    </row>
    <row r="46" spans="1:19" ht="20.25" customHeight="1">
      <c r="A46" s="89" t="s">
        <v>19</v>
      </c>
      <c r="B46" s="11"/>
      <c r="C46" s="11"/>
      <c r="D46" s="11"/>
      <c r="E46" s="11"/>
      <c r="F46" s="90"/>
      <c r="G46" s="91"/>
      <c r="H46" s="11"/>
      <c r="I46" s="11"/>
      <c r="J46" s="11"/>
      <c r="K46" s="11"/>
      <c r="L46" s="61" t="s">
        <v>62</v>
      </c>
      <c r="M46" s="49"/>
      <c r="N46" s="63" t="s">
        <v>63</v>
      </c>
      <c r="O46" s="48"/>
      <c r="P46" s="48"/>
      <c r="Q46" s="48"/>
      <c r="R46" s="48"/>
      <c r="S46" s="51"/>
    </row>
    <row r="47" spans="1:19" ht="20.25" customHeight="1">
      <c r="A47" s="13"/>
      <c r="B47" s="14"/>
      <c r="C47" s="14"/>
      <c r="D47" s="14"/>
      <c r="E47" s="14"/>
      <c r="F47" s="20"/>
      <c r="G47" s="92"/>
      <c r="H47" s="14"/>
      <c r="I47" s="14"/>
      <c r="J47" s="14"/>
      <c r="K47" s="14"/>
      <c r="L47" s="67">
        <v>23</v>
      </c>
      <c r="M47" s="72" t="s">
        <v>64</v>
      </c>
      <c r="N47" s="36"/>
      <c r="O47" s="36"/>
      <c r="P47" s="36"/>
      <c r="Q47" s="71"/>
      <c r="R47" s="79">
        <f>ROUND(E44+J44+R44+E45+J45+R45,2)</f>
        <v>0</v>
      </c>
      <c r="S47" s="93">
        <f>E44+J44+R44+E45+J45+R45</f>
        <v>0</v>
      </c>
    </row>
    <row r="48" spans="1:19" ht="20.25" customHeight="1">
      <c r="A48" s="94" t="s">
        <v>65</v>
      </c>
      <c r="B48" s="32"/>
      <c r="C48" s="32"/>
      <c r="D48" s="32"/>
      <c r="E48" s="32"/>
      <c r="F48" s="33"/>
      <c r="G48" s="95" t="s">
        <v>66</v>
      </c>
      <c r="H48" s="32"/>
      <c r="I48" s="32"/>
      <c r="J48" s="32"/>
      <c r="K48" s="32"/>
      <c r="L48" s="67">
        <v>24</v>
      </c>
      <c r="M48" s="96">
        <v>15</v>
      </c>
      <c r="N48" s="33" t="s">
        <v>45</v>
      </c>
      <c r="O48" s="97">
        <f>R47-O49</f>
        <v>0</v>
      </c>
      <c r="P48" s="36" t="s">
        <v>67</v>
      </c>
      <c r="Q48" s="30"/>
      <c r="R48" s="98">
        <f>ROUNDUP(O48*M48/100,1)</f>
        <v>0</v>
      </c>
      <c r="S48" s="99">
        <f>O48*M48/100</f>
        <v>0</v>
      </c>
    </row>
    <row r="49" spans="1:19" ht="20.25" customHeight="1">
      <c r="A49" s="100" t="s">
        <v>18</v>
      </c>
      <c r="B49" s="26"/>
      <c r="C49" s="26"/>
      <c r="D49" s="26"/>
      <c r="E49" s="26"/>
      <c r="F49" s="17"/>
      <c r="G49" s="101"/>
      <c r="H49" s="26"/>
      <c r="I49" s="26"/>
      <c r="J49" s="26"/>
      <c r="K49" s="26"/>
      <c r="L49" s="67">
        <v>25</v>
      </c>
      <c r="M49" s="102">
        <v>21</v>
      </c>
      <c r="N49" s="30" t="s">
        <v>45</v>
      </c>
      <c r="O49" s="97">
        <f>ROUND(SUMIF(Rozpocet!N14:N147,M49,Rozpocet!I14:I147)+SUMIF(P38:P42,M49,R38:R42)+IF(K45=M49,J45,0),2)</f>
        <v>0</v>
      </c>
      <c r="P49" s="36" t="s">
        <v>67</v>
      </c>
      <c r="Q49" s="30"/>
      <c r="R49" s="70">
        <f>ROUNDUP(O49*M49/100,1)</f>
        <v>0</v>
      </c>
      <c r="S49" s="103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2"/>
      <c r="H50" s="14"/>
      <c r="I50" s="14"/>
      <c r="J50" s="14"/>
      <c r="K50" s="14"/>
      <c r="L50" s="83">
        <v>26</v>
      </c>
      <c r="M50" s="104" t="s">
        <v>68</v>
      </c>
      <c r="N50" s="85"/>
      <c r="O50" s="85"/>
      <c r="P50" s="85"/>
      <c r="Q50" s="105"/>
      <c r="R50" s="106">
        <f>R47+R48+R49</f>
        <v>0</v>
      </c>
      <c r="S50" s="107"/>
    </row>
    <row r="51" spans="1:19" ht="20.25" customHeight="1">
      <c r="A51" s="94" t="s">
        <v>65</v>
      </c>
      <c r="B51" s="32"/>
      <c r="C51" s="32"/>
      <c r="D51" s="32"/>
      <c r="E51" s="32"/>
      <c r="F51" s="33"/>
      <c r="G51" s="95" t="s">
        <v>66</v>
      </c>
      <c r="H51" s="32"/>
      <c r="I51" s="32"/>
      <c r="J51" s="32"/>
      <c r="K51" s="32"/>
      <c r="L51" s="61" t="s">
        <v>69</v>
      </c>
      <c r="M51" s="49"/>
      <c r="N51" s="63" t="s">
        <v>70</v>
      </c>
      <c r="O51" s="48"/>
      <c r="P51" s="48"/>
      <c r="Q51" s="48"/>
      <c r="R51" s="108"/>
      <c r="S51" s="51"/>
    </row>
    <row r="52" spans="1:19" ht="20.25" customHeight="1">
      <c r="A52" s="100" t="s">
        <v>21</v>
      </c>
      <c r="B52" s="26"/>
      <c r="C52" s="26"/>
      <c r="D52" s="26"/>
      <c r="E52" s="26"/>
      <c r="F52" s="17"/>
      <c r="G52" s="101"/>
      <c r="H52" s="26"/>
      <c r="I52" s="26"/>
      <c r="J52" s="26"/>
      <c r="K52" s="26"/>
      <c r="L52" s="67">
        <v>27</v>
      </c>
      <c r="M52" s="72" t="s">
        <v>71</v>
      </c>
      <c r="N52" s="36"/>
      <c r="O52" s="36"/>
      <c r="P52" s="36"/>
      <c r="Q52" s="30"/>
      <c r="R52" s="194">
        <v>0</v>
      </c>
      <c r="S52" s="71"/>
    </row>
    <row r="53" spans="1:19" ht="20.25" customHeight="1">
      <c r="A53" s="13"/>
      <c r="B53" s="14"/>
      <c r="C53" s="14"/>
      <c r="D53" s="14"/>
      <c r="E53" s="14"/>
      <c r="F53" s="20"/>
      <c r="G53" s="92"/>
      <c r="H53" s="14"/>
      <c r="I53" s="14"/>
      <c r="J53" s="14"/>
      <c r="K53" s="14"/>
      <c r="L53" s="67">
        <v>28</v>
      </c>
      <c r="M53" s="72" t="s">
        <v>72</v>
      </c>
      <c r="N53" s="36"/>
      <c r="O53" s="36"/>
      <c r="P53" s="36"/>
      <c r="Q53" s="30"/>
      <c r="R53" s="194">
        <v>0</v>
      </c>
      <c r="S53" s="71"/>
    </row>
    <row r="54" spans="1:19" ht="20.25" customHeight="1">
      <c r="A54" s="109" t="s">
        <v>65</v>
      </c>
      <c r="B54" s="41"/>
      <c r="C54" s="41"/>
      <c r="D54" s="41"/>
      <c r="E54" s="41"/>
      <c r="F54" s="110"/>
      <c r="G54" s="111" t="s">
        <v>66</v>
      </c>
      <c r="H54" s="41"/>
      <c r="I54" s="41"/>
      <c r="J54" s="41"/>
      <c r="K54" s="41"/>
      <c r="L54" s="83">
        <v>29</v>
      </c>
      <c r="M54" s="84" t="s">
        <v>73</v>
      </c>
      <c r="N54" s="85"/>
      <c r="O54" s="85"/>
      <c r="P54" s="85"/>
      <c r="Q54" s="86"/>
      <c r="R54" s="196">
        <v>0</v>
      </c>
      <c r="S54" s="112"/>
    </row>
  </sheetData>
  <sheetProtection password="CC35" sheet="1" objects="1" scenarios="1"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3" t="s">
        <v>74</v>
      </c>
      <c r="B1" s="114"/>
      <c r="C1" s="114"/>
      <c r="D1" s="114"/>
      <c r="E1" s="114"/>
    </row>
    <row r="2" spans="1:5" ht="12" customHeight="1">
      <c r="A2" s="115" t="s">
        <v>75</v>
      </c>
      <c r="B2" s="116" t="str">
        <f>'Krycí list'!E5</f>
        <v>Výměna oken v budově Gymnázia  J. Kajnara</v>
      </c>
      <c r="C2" s="117"/>
      <c r="D2" s="117"/>
      <c r="E2" s="117"/>
    </row>
    <row r="3" spans="1:5" ht="12" customHeight="1">
      <c r="A3" s="115" t="s">
        <v>76</v>
      </c>
      <c r="B3" s="116" t="str">
        <f>'Krycí list'!E7</f>
        <v>Výměna oken v budově gymnázia</v>
      </c>
      <c r="C3" s="118"/>
      <c r="D3" s="116"/>
      <c r="E3" s="119"/>
    </row>
    <row r="4" spans="1:5" ht="12" customHeight="1">
      <c r="A4" s="115" t="s">
        <v>77</v>
      </c>
      <c r="B4" s="116" t="str">
        <f>'Krycí list'!E9</f>
        <v> </v>
      </c>
      <c r="C4" s="118"/>
      <c r="D4" s="116"/>
      <c r="E4" s="119"/>
    </row>
    <row r="5" spans="1:5" ht="12" customHeight="1">
      <c r="A5" s="116" t="s">
        <v>78</v>
      </c>
      <c r="B5" s="116" t="str">
        <f>'Krycí list'!P5</f>
        <v> </v>
      </c>
      <c r="C5" s="118"/>
      <c r="D5" s="116"/>
      <c r="E5" s="119"/>
    </row>
    <row r="6" spans="1:5" ht="6" customHeight="1">
      <c r="A6" s="116"/>
      <c r="B6" s="116"/>
      <c r="C6" s="118"/>
      <c r="D6" s="116"/>
      <c r="E6" s="119"/>
    </row>
    <row r="7" spans="1:5" ht="12" customHeight="1">
      <c r="A7" s="116" t="s">
        <v>79</v>
      </c>
      <c r="B7" s="116" t="str">
        <f>'Krycí list'!E26</f>
        <v>Gymnázium Josefa Kainara, Hlučín, p. o.</v>
      </c>
      <c r="C7" s="118"/>
      <c r="D7" s="116"/>
      <c r="E7" s="119"/>
    </row>
    <row r="8" spans="1:5" ht="12" customHeight="1">
      <c r="A8" s="116" t="s">
        <v>80</v>
      </c>
      <c r="B8" s="116" t="str">
        <f>'Krycí list'!E28</f>
        <v>dle výběrového  řízení</v>
      </c>
      <c r="C8" s="118"/>
      <c r="D8" s="116"/>
      <c r="E8" s="119"/>
    </row>
    <row r="9" spans="1:5" ht="12" customHeight="1">
      <c r="A9" s="116" t="s">
        <v>81</v>
      </c>
      <c r="B9" s="197">
        <v>42452</v>
      </c>
      <c r="C9" s="118"/>
      <c r="D9" s="116"/>
      <c r="E9" s="119"/>
    </row>
    <row r="10" spans="1:5" ht="6" customHeight="1">
      <c r="A10" s="114"/>
      <c r="B10" s="114"/>
      <c r="C10" s="114"/>
      <c r="D10" s="114"/>
      <c r="E10" s="114"/>
    </row>
    <row r="11" spans="1:5" ht="12" customHeight="1">
      <c r="A11" s="120" t="s">
        <v>82</v>
      </c>
      <c r="B11" s="121" t="s">
        <v>83</v>
      </c>
      <c r="C11" s="122" t="s">
        <v>84</v>
      </c>
      <c r="D11" s="123" t="s">
        <v>85</v>
      </c>
      <c r="E11" s="122" t="s">
        <v>86</v>
      </c>
    </row>
    <row r="12" spans="1:5" ht="12" customHeight="1">
      <c r="A12" s="124">
        <v>1</v>
      </c>
      <c r="B12" s="125">
        <v>2</v>
      </c>
      <c r="C12" s="126">
        <v>3</v>
      </c>
      <c r="D12" s="127">
        <v>4</v>
      </c>
      <c r="E12" s="126">
        <v>5</v>
      </c>
    </row>
    <row r="13" spans="1:5" ht="3.75" customHeight="1">
      <c r="A13" s="128"/>
      <c r="B13" s="129"/>
      <c r="C13" s="129"/>
      <c r="D13" s="129"/>
      <c r="E13" s="130"/>
    </row>
    <row r="14" spans="1:5" s="131" customFormat="1" ht="12.75" customHeight="1">
      <c r="A14" s="132" t="str">
        <f>Rozpocet!D14</f>
        <v>HSV</v>
      </c>
      <c r="B14" s="133" t="str">
        <f>Rozpocet!E14</f>
        <v>Práce a dodávky HSV</v>
      </c>
      <c r="C14" s="134">
        <f>Rozpocet!I14</f>
        <v>0</v>
      </c>
      <c r="D14" s="135">
        <f>Rozpocet!K14</f>
        <v>0</v>
      </c>
      <c r="E14" s="135">
        <f>Rozpocet!M14</f>
        <v>0</v>
      </c>
    </row>
    <row r="15" spans="1:5" s="131" customFormat="1" ht="12.75" customHeight="1">
      <c r="A15" s="136" t="str">
        <f>Rozpocet!D15</f>
        <v>61</v>
      </c>
      <c r="B15" s="137" t="str">
        <f>Rozpocet!E15</f>
        <v>Úprava povrchů vnitřní</v>
      </c>
      <c r="C15" s="138">
        <f>Rozpocet!I15</f>
        <v>0</v>
      </c>
      <c r="D15" s="139">
        <f>Rozpocet!K15</f>
        <v>0</v>
      </c>
      <c r="E15" s="139">
        <f>Rozpocet!M15</f>
        <v>0</v>
      </c>
    </row>
    <row r="16" spans="1:5" s="131" customFormat="1" ht="12.75" customHeight="1">
      <c r="A16" s="136" t="str">
        <f>Rozpocet!D22</f>
        <v>62</v>
      </c>
      <c r="B16" s="137" t="str">
        <f>Rozpocet!E22</f>
        <v>Úprava povrchů vnější</v>
      </c>
      <c r="C16" s="138">
        <f>Rozpocet!I22</f>
        <v>0</v>
      </c>
      <c r="D16" s="139">
        <f>Rozpocet!K22</f>
        <v>0</v>
      </c>
      <c r="E16" s="139">
        <f>Rozpocet!M22</f>
        <v>0</v>
      </c>
    </row>
    <row r="17" spans="1:5" s="131" customFormat="1" ht="12.75" customHeight="1">
      <c r="A17" s="136" t="str">
        <f>Rozpocet!D27</f>
        <v>96</v>
      </c>
      <c r="B17" s="137" t="str">
        <f>Rozpocet!E27</f>
        <v>Bourání konstrukcí</v>
      </c>
      <c r="C17" s="138">
        <f>Rozpocet!I27</f>
        <v>0</v>
      </c>
      <c r="D17" s="139">
        <f>Rozpocet!K27</f>
        <v>0</v>
      </c>
      <c r="E17" s="139">
        <f>Rozpocet!M27</f>
        <v>0</v>
      </c>
    </row>
    <row r="18" spans="1:5" s="131" customFormat="1" ht="12.75" customHeight="1">
      <c r="A18" s="136" t="str">
        <f>Rozpocet!D38</f>
        <v>99</v>
      </c>
      <c r="B18" s="137" t="str">
        <f>Rozpocet!E38</f>
        <v>Přesun hmot</v>
      </c>
      <c r="C18" s="138">
        <f>Rozpocet!I38</f>
        <v>0</v>
      </c>
      <c r="D18" s="139">
        <f>Rozpocet!K38</f>
        <v>0</v>
      </c>
      <c r="E18" s="139">
        <f>Rozpocet!M38</f>
        <v>0</v>
      </c>
    </row>
    <row r="19" spans="1:5" s="131" customFormat="1" ht="12.75" customHeight="1">
      <c r="A19" s="136" t="str">
        <f>Rozpocet!D45</f>
        <v>9</v>
      </c>
      <c r="B19" s="137" t="str">
        <f>Rozpocet!E45</f>
        <v>Ostatní konstrukce a práce</v>
      </c>
      <c r="C19" s="138">
        <f>Rozpocet!I45</f>
        <v>0</v>
      </c>
      <c r="D19" s="139">
        <f>Rozpocet!K45</f>
        <v>0</v>
      </c>
      <c r="E19" s="139">
        <f>Rozpocet!M45</f>
        <v>0</v>
      </c>
    </row>
    <row r="20" spans="1:5" s="131" customFormat="1" ht="12.75" customHeight="1">
      <c r="A20" s="132" t="str">
        <f>Rozpocet!D55</f>
        <v>PSV</v>
      </c>
      <c r="B20" s="133" t="str">
        <f>Rozpocet!E55</f>
        <v>Práce a dodávky PSV</v>
      </c>
      <c r="C20" s="134">
        <f>Rozpocet!I55</f>
        <v>0</v>
      </c>
      <c r="D20" s="135">
        <f>Rozpocet!K55</f>
        <v>0</v>
      </c>
      <c r="E20" s="135">
        <f>Rozpocet!M55</f>
        <v>0</v>
      </c>
    </row>
    <row r="21" spans="1:5" s="131" customFormat="1" ht="12.75" customHeight="1">
      <c r="A21" s="136" t="str">
        <f>Rozpocet!D56</f>
        <v>764</v>
      </c>
      <c r="B21" s="137" t="str">
        <f>Rozpocet!E56</f>
        <v>Konstrukce klempířské</v>
      </c>
      <c r="C21" s="138">
        <f>Rozpocet!I56</f>
        <v>0</v>
      </c>
      <c r="D21" s="139">
        <f>Rozpocet!K56</f>
        <v>0</v>
      </c>
      <c r="E21" s="139">
        <f>Rozpocet!M56</f>
        <v>0</v>
      </c>
    </row>
    <row r="22" spans="1:5" s="131" customFormat="1" ht="12.75" customHeight="1">
      <c r="A22" s="136" t="str">
        <f>Rozpocet!D62</f>
        <v>766</v>
      </c>
      <c r="B22" s="137" t="str">
        <f>Rozpocet!E62</f>
        <v>Konstrukce truhlářské</v>
      </c>
      <c r="C22" s="138">
        <f>Rozpocet!I62</f>
        <v>0</v>
      </c>
      <c r="D22" s="139">
        <f>Rozpocet!K62</f>
        <v>0</v>
      </c>
      <c r="E22" s="139">
        <f>Rozpocet!M62</f>
        <v>0</v>
      </c>
    </row>
    <row r="23" spans="1:5" s="131" customFormat="1" ht="12.75" customHeight="1">
      <c r="A23" s="136" t="str">
        <f>Rozpocet!D127</f>
        <v>781</v>
      </c>
      <c r="B23" s="137" t="str">
        <f>Rozpocet!E127</f>
        <v>Dokončovací práce - obklady keramické</v>
      </c>
      <c r="C23" s="138">
        <f>Rozpocet!I127</f>
        <v>0</v>
      </c>
      <c r="D23" s="139">
        <f>Rozpocet!K127</f>
        <v>0</v>
      </c>
      <c r="E23" s="139">
        <f>Rozpocet!M127</f>
        <v>0</v>
      </c>
    </row>
    <row r="24" spans="1:5" s="131" customFormat="1" ht="12.75" customHeight="1">
      <c r="A24" s="136" t="str">
        <f>Rozpocet!D137</f>
        <v>784</v>
      </c>
      <c r="B24" s="137" t="str">
        <f>Rozpocet!E137</f>
        <v>Dokončovací práce - malby</v>
      </c>
      <c r="C24" s="138">
        <f>Rozpocet!I137</f>
        <v>0</v>
      </c>
      <c r="D24" s="139">
        <f>Rozpocet!K137</f>
        <v>0</v>
      </c>
      <c r="E24" s="139">
        <f>Rozpocet!M137</f>
        <v>0</v>
      </c>
    </row>
    <row r="25" spans="1:5" s="131" customFormat="1" ht="12.75" customHeight="1">
      <c r="A25" s="136" t="str">
        <f>Rozpocet!D139</f>
        <v>786</v>
      </c>
      <c r="B25" s="137" t="str">
        <f>Rozpocet!E139</f>
        <v>Dokončovací práce - čalounické úpravy</v>
      </c>
      <c r="C25" s="138">
        <f>Rozpocet!I139</f>
        <v>0</v>
      </c>
      <c r="D25" s="139">
        <f>Rozpocet!K139</f>
        <v>0</v>
      </c>
      <c r="E25" s="139">
        <f>Rozpocet!M139</f>
        <v>0</v>
      </c>
    </row>
    <row r="26" spans="1:5" s="131" customFormat="1" ht="12.75" customHeight="1">
      <c r="A26" s="132" t="str">
        <f>Rozpocet!D143</f>
        <v>VRN</v>
      </c>
      <c r="B26" s="133" t="str">
        <f>Rozpocet!E143</f>
        <v>VRN</v>
      </c>
      <c r="C26" s="134">
        <f>Rozpocet!I143</f>
        <v>0</v>
      </c>
      <c r="D26" s="135">
        <f>Rozpocet!K143</f>
        <v>0</v>
      </c>
      <c r="E26" s="135">
        <f>Rozpocet!M143</f>
        <v>0</v>
      </c>
    </row>
    <row r="27" spans="1:5" s="131" customFormat="1" ht="12.75" customHeight="1">
      <c r="A27" s="136" t="str">
        <f>Rozpocet!D144</f>
        <v>00</v>
      </c>
      <c r="B27" s="137" t="str">
        <f>Rozpocet!E144</f>
        <v>Vedlejší náklady</v>
      </c>
      <c r="C27" s="138">
        <f>Rozpocet!I144</f>
        <v>0</v>
      </c>
      <c r="D27" s="139">
        <f>Rozpocet!K144</f>
        <v>0</v>
      </c>
      <c r="E27" s="139">
        <f>Rozpocet!M144</f>
        <v>0</v>
      </c>
    </row>
    <row r="28" spans="2:5" s="140" customFormat="1" ht="12.75" customHeight="1">
      <c r="B28" s="141" t="s">
        <v>87</v>
      </c>
      <c r="C28" s="142">
        <f>Rozpocet!I147</f>
        <v>0</v>
      </c>
      <c r="D28" s="143">
        <f>Rozpocet!K147</f>
        <v>0</v>
      </c>
      <c r="E28" s="143">
        <f>Rozpocet!M147</f>
        <v>0</v>
      </c>
    </row>
  </sheetData>
  <sheetProtection password="CC35" sheet="1" objects="1" scenarios="1"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7"/>
  <sheetViews>
    <sheetView showGridLines="0" zoomScale="130" zoomScaleNormal="13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3" t="s">
        <v>88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  <c r="P1" s="145"/>
      <c r="Q1" s="144"/>
      <c r="R1" s="144"/>
      <c r="S1" s="144"/>
      <c r="T1" s="144"/>
    </row>
    <row r="2" spans="1:20" ht="11.25" customHeight="1">
      <c r="A2" s="115" t="s">
        <v>75</v>
      </c>
      <c r="B2" s="116"/>
      <c r="C2" s="116" t="str">
        <f>'Krycí list'!E5</f>
        <v>Výměna oken v budově Gymnázia  J. Kajnara</v>
      </c>
      <c r="D2" s="116"/>
      <c r="E2" s="116"/>
      <c r="F2" s="116"/>
      <c r="G2" s="116"/>
      <c r="H2" s="116"/>
      <c r="I2" s="116"/>
      <c r="J2" s="116"/>
      <c r="K2" s="116"/>
      <c r="L2" s="144"/>
      <c r="M2" s="144"/>
      <c r="N2" s="144"/>
      <c r="O2" s="145"/>
      <c r="P2" s="145"/>
      <c r="Q2" s="144"/>
      <c r="R2" s="144"/>
      <c r="S2" s="144"/>
      <c r="T2" s="144"/>
    </row>
    <row r="3" spans="1:20" ht="11.25" customHeight="1">
      <c r="A3" s="115" t="s">
        <v>76</v>
      </c>
      <c r="B3" s="116"/>
      <c r="C3" s="116" t="str">
        <f>'Krycí list'!E7</f>
        <v>Výměna oken v budově gymnázia</v>
      </c>
      <c r="D3" s="116"/>
      <c r="E3" s="116"/>
      <c r="F3" s="116"/>
      <c r="G3" s="116"/>
      <c r="H3" s="116"/>
      <c r="I3" s="116"/>
      <c r="J3" s="116"/>
      <c r="K3" s="116"/>
      <c r="L3" s="144"/>
      <c r="M3" s="144"/>
      <c r="N3" s="144"/>
      <c r="O3" s="145"/>
      <c r="P3" s="145"/>
      <c r="Q3" s="144"/>
      <c r="R3" s="144"/>
      <c r="S3" s="144"/>
      <c r="T3" s="144"/>
    </row>
    <row r="4" spans="1:20" ht="11.25" customHeight="1">
      <c r="A4" s="115" t="s">
        <v>77</v>
      </c>
      <c r="B4" s="116"/>
      <c r="C4" s="116" t="str">
        <f>'Krycí list'!E9</f>
        <v> </v>
      </c>
      <c r="D4" s="116"/>
      <c r="E4" s="116"/>
      <c r="F4" s="116"/>
      <c r="G4" s="116"/>
      <c r="H4" s="116"/>
      <c r="I4" s="116"/>
      <c r="J4" s="116"/>
      <c r="K4" s="116"/>
      <c r="L4" s="144"/>
      <c r="M4" s="144"/>
      <c r="N4" s="144"/>
      <c r="O4" s="145"/>
      <c r="P4" s="145"/>
      <c r="Q4" s="144"/>
      <c r="R4" s="144"/>
      <c r="S4" s="144"/>
      <c r="T4" s="144"/>
    </row>
    <row r="5" spans="1:20" ht="11.25" customHeight="1">
      <c r="A5" s="116" t="s">
        <v>89</v>
      </c>
      <c r="B5" s="116"/>
      <c r="C5" s="116" t="str">
        <f>'Krycí list'!P5</f>
        <v> </v>
      </c>
      <c r="D5" s="116"/>
      <c r="E5" s="116"/>
      <c r="F5" s="116"/>
      <c r="G5" s="116"/>
      <c r="H5" s="116"/>
      <c r="I5" s="116"/>
      <c r="J5" s="116"/>
      <c r="K5" s="116"/>
      <c r="L5" s="144"/>
      <c r="M5" s="144"/>
      <c r="N5" s="144"/>
      <c r="O5" s="145"/>
      <c r="P5" s="145"/>
      <c r="Q5" s="144"/>
      <c r="R5" s="144"/>
      <c r="S5" s="144"/>
      <c r="T5" s="144"/>
    </row>
    <row r="6" spans="1:20" ht="6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44"/>
      <c r="M6" s="144"/>
      <c r="N6" s="144"/>
      <c r="O6" s="145"/>
      <c r="P6" s="145"/>
      <c r="Q6" s="144"/>
      <c r="R6" s="144"/>
      <c r="S6" s="144"/>
      <c r="T6" s="144"/>
    </row>
    <row r="7" spans="1:20" ht="11.25" customHeight="1">
      <c r="A7" s="116" t="s">
        <v>79</v>
      </c>
      <c r="B7" s="116"/>
      <c r="C7" s="116" t="str">
        <f>'Krycí list'!E26</f>
        <v>Gymnázium Josefa Kainara, Hlučín, p. o.</v>
      </c>
      <c r="D7" s="116"/>
      <c r="E7" s="116"/>
      <c r="F7" s="116"/>
      <c r="G7" s="116"/>
      <c r="H7" s="116"/>
      <c r="I7" s="116"/>
      <c r="J7" s="116"/>
      <c r="K7" s="116"/>
      <c r="L7" s="144"/>
      <c r="M7" s="144"/>
      <c r="N7" s="144"/>
      <c r="O7" s="145"/>
      <c r="P7" s="145"/>
      <c r="Q7" s="144"/>
      <c r="R7" s="144"/>
      <c r="S7" s="144"/>
      <c r="T7" s="144"/>
    </row>
    <row r="8" spans="1:20" ht="11.25" customHeight="1">
      <c r="A8" s="116" t="s">
        <v>80</v>
      </c>
      <c r="B8" s="116"/>
      <c r="C8" s="116" t="str">
        <f>'Krycí list'!E28</f>
        <v>dle výběrového  řízení</v>
      </c>
      <c r="D8" s="116"/>
      <c r="E8" s="116"/>
      <c r="F8" s="116"/>
      <c r="G8" s="116"/>
      <c r="H8" s="116"/>
      <c r="I8" s="116"/>
      <c r="J8" s="116"/>
      <c r="K8" s="116"/>
      <c r="L8" s="144"/>
      <c r="M8" s="144"/>
      <c r="N8" s="144"/>
      <c r="O8" s="145"/>
      <c r="P8" s="145"/>
      <c r="Q8" s="144"/>
      <c r="R8" s="144"/>
      <c r="S8" s="144"/>
      <c r="T8" s="144"/>
    </row>
    <row r="9" spans="1:20" ht="11.25" customHeight="1">
      <c r="A9" s="116" t="s">
        <v>81</v>
      </c>
      <c r="B9" s="116"/>
      <c r="C9" s="197">
        <v>42452</v>
      </c>
      <c r="D9" s="116"/>
      <c r="E9" s="116"/>
      <c r="F9" s="116"/>
      <c r="G9" s="116"/>
      <c r="H9" s="116"/>
      <c r="I9" s="116"/>
      <c r="J9" s="116"/>
      <c r="K9" s="116"/>
      <c r="L9" s="144"/>
      <c r="M9" s="144"/>
      <c r="N9" s="144"/>
      <c r="O9" s="145"/>
      <c r="P9" s="145"/>
      <c r="Q9" s="144"/>
      <c r="R9" s="144"/>
      <c r="S9" s="144"/>
      <c r="T9" s="144"/>
    </row>
    <row r="10" spans="1:20" ht="5.25" customHeight="1">
      <c r="A10" s="144"/>
      <c r="B10" s="144"/>
      <c r="C10" s="144"/>
      <c r="D10" s="144"/>
      <c r="E10" s="144"/>
      <c r="F10" s="144"/>
      <c r="G10" s="144"/>
      <c r="H10" s="179"/>
      <c r="I10" s="144"/>
      <c r="J10" s="144"/>
      <c r="K10" s="144"/>
      <c r="L10" s="144"/>
      <c r="M10" s="144"/>
      <c r="N10" s="179"/>
      <c r="O10" s="145"/>
      <c r="P10" s="145"/>
      <c r="Q10" s="144"/>
      <c r="R10" s="144"/>
      <c r="S10" s="144"/>
      <c r="T10" s="144"/>
    </row>
    <row r="11" spans="1:21" ht="21.75" customHeight="1">
      <c r="A11" s="120" t="s">
        <v>90</v>
      </c>
      <c r="B11" s="121" t="s">
        <v>91</v>
      </c>
      <c r="C11" s="121" t="s">
        <v>92</v>
      </c>
      <c r="D11" s="121" t="s">
        <v>93</v>
      </c>
      <c r="E11" s="121" t="s">
        <v>83</v>
      </c>
      <c r="F11" s="121" t="s">
        <v>94</v>
      </c>
      <c r="G11" s="121" t="s">
        <v>95</v>
      </c>
      <c r="H11" s="180" t="s">
        <v>96</v>
      </c>
      <c r="I11" s="121" t="s">
        <v>84</v>
      </c>
      <c r="J11" s="121" t="s">
        <v>97</v>
      </c>
      <c r="K11" s="121" t="s">
        <v>85</v>
      </c>
      <c r="L11" s="121" t="s">
        <v>98</v>
      </c>
      <c r="M11" s="121" t="s">
        <v>99</v>
      </c>
      <c r="N11" s="180" t="s">
        <v>100</v>
      </c>
      <c r="O11" s="146" t="s">
        <v>101</v>
      </c>
      <c r="P11" s="147" t="s">
        <v>102</v>
      </c>
      <c r="Q11" s="121"/>
      <c r="R11" s="121"/>
      <c r="S11" s="121"/>
      <c r="T11" s="148" t="s">
        <v>103</v>
      </c>
      <c r="U11" s="149"/>
    </row>
    <row r="12" spans="1:21" ht="11.25" customHeight="1">
      <c r="A12" s="124">
        <v>1</v>
      </c>
      <c r="B12" s="125">
        <v>2</v>
      </c>
      <c r="C12" s="125">
        <v>3</v>
      </c>
      <c r="D12" s="125">
        <v>4</v>
      </c>
      <c r="E12" s="125">
        <v>5</v>
      </c>
      <c r="F12" s="125">
        <v>6</v>
      </c>
      <c r="G12" s="125">
        <v>7</v>
      </c>
      <c r="H12" s="181">
        <v>8</v>
      </c>
      <c r="I12" s="125">
        <v>9</v>
      </c>
      <c r="J12" s="125"/>
      <c r="K12" s="125"/>
      <c r="L12" s="125"/>
      <c r="M12" s="125"/>
      <c r="N12" s="181">
        <v>10</v>
      </c>
      <c r="O12" s="150">
        <v>11</v>
      </c>
      <c r="P12" s="151">
        <v>12</v>
      </c>
      <c r="Q12" s="125"/>
      <c r="R12" s="125"/>
      <c r="S12" s="125"/>
      <c r="T12" s="152">
        <v>11</v>
      </c>
      <c r="U12" s="149"/>
    </row>
    <row r="13" spans="1:20" ht="3.75" customHeight="1">
      <c r="A13" s="144"/>
      <c r="B13" s="144"/>
      <c r="C13" s="144"/>
      <c r="D13" s="144"/>
      <c r="E13" s="144"/>
      <c r="F13" s="144"/>
      <c r="G13" s="144"/>
      <c r="H13" s="179"/>
      <c r="I13" s="144"/>
      <c r="J13" s="144"/>
      <c r="K13" s="144"/>
      <c r="L13" s="144"/>
      <c r="M13" s="144"/>
      <c r="N13" s="179"/>
      <c r="O13" s="145"/>
      <c r="P13" s="153"/>
      <c r="Q13" s="144"/>
      <c r="R13" s="144"/>
      <c r="S13" s="144"/>
      <c r="T13" s="144"/>
    </row>
    <row r="14" spans="1:16" s="131" customFormat="1" ht="12.75" customHeight="1">
      <c r="A14" s="154"/>
      <c r="B14" s="155" t="s">
        <v>62</v>
      </c>
      <c r="C14" s="154"/>
      <c r="D14" s="154" t="s">
        <v>41</v>
      </c>
      <c r="E14" s="154" t="s">
        <v>104</v>
      </c>
      <c r="F14" s="154"/>
      <c r="G14" s="154"/>
      <c r="H14" s="182"/>
      <c r="I14" s="156">
        <f>I15+I22+I27+I38+I45</f>
        <v>0</v>
      </c>
      <c r="J14" s="154"/>
      <c r="K14" s="157">
        <f>K15+K22+K27+K38+K45</f>
        <v>0</v>
      </c>
      <c r="L14" s="154"/>
      <c r="M14" s="157">
        <f>M15+M22+M27+M38+M45</f>
        <v>0</v>
      </c>
      <c r="N14" s="182"/>
      <c r="P14" s="133" t="s">
        <v>105</v>
      </c>
    </row>
    <row r="15" spans="2:16" s="131" customFormat="1" ht="12.75" customHeight="1">
      <c r="B15" s="136" t="s">
        <v>62</v>
      </c>
      <c r="D15" s="137" t="s">
        <v>106</v>
      </c>
      <c r="E15" s="137" t="s">
        <v>107</v>
      </c>
      <c r="H15" s="183"/>
      <c r="I15" s="138">
        <f>SUM(I16:I21)</f>
        <v>0</v>
      </c>
      <c r="K15" s="139">
        <f>SUM(K16:K21)</f>
        <v>0</v>
      </c>
      <c r="M15" s="139">
        <f>SUM(M16:M21)</f>
        <v>0</v>
      </c>
      <c r="N15" s="183"/>
      <c r="P15" s="137" t="s">
        <v>108</v>
      </c>
    </row>
    <row r="16" spans="1:16" s="14" customFormat="1" ht="13.5" customHeight="1">
      <c r="A16" s="158" t="s">
        <v>108</v>
      </c>
      <c r="B16" s="158" t="s">
        <v>109</v>
      </c>
      <c r="C16" s="158" t="s">
        <v>110</v>
      </c>
      <c r="D16" s="159" t="s">
        <v>111</v>
      </c>
      <c r="E16" s="160" t="s">
        <v>112</v>
      </c>
      <c r="F16" s="158" t="s">
        <v>113</v>
      </c>
      <c r="G16" s="161">
        <v>213.5</v>
      </c>
      <c r="H16" s="184">
        <v>0</v>
      </c>
      <c r="I16" s="162">
        <f aca="true" t="shared" si="0" ref="I16:I21">ROUND(G16*H16,2)</f>
        <v>0</v>
      </c>
      <c r="J16" s="163">
        <v>0</v>
      </c>
      <c r="K16" s="161">
        <f aca="true" t="shared" si="1" ref="K16:K21">G16*J16</f>
        <v>0</v>
      </c>
      <c r="L16" s="163">
        <v>0</v>
      </c>
      <c r="M16" s="161">
        <f aca="true" t="shared" si="2" ref="M16:M21">G16*L16</f>
        <v>0</v>
      </c>
      <c r="N16" s="189">
        <v>21</v>
      </c>
      <c r="O16" s="164">
        <v>4</v>
      </c>
      <c r="P16" s="14" t="s">
        <v>114</v>
      </c>
    </row>
    <row r="17" spans="1:16" s="14" customFormat="1" ht="13.5" customHeight="1">
      <c r="A17" s="158" t="s">
        <v>114</v>
      </c>
      <c r="B17" s="158" t="s">
        <v>109</v>
      </c>
      <c r="C17" s="158" t="s">
        <v>110</v>
      </c>
      <c r="D17" s="159" t="s">
        <v>115</v>
      </c>
      <c r="E17" s="160" t="s">
        <v>116</v>
      </c>
      <c r="F17" s="158" t="s">
        <v>117</v>
      </c>
      <c r="G17" s="161">
        <v>414.76</v>
      </c>
      <c r="H17" s="184">
        <v>0</v>
      </c>
      <c r="I17" s="162">
        <f t="shared" si="0"/>
        <v>0</v>
      </c>
      <c r="J17" s="163">
        <v>0</v>
      </c>
      <c r="K17" s="161">
        <f t="shared" si="1"/>
        <v>0</v>
      </c>
      <c r="L17" s="163">
        <v>0</v>
      </c>
      <c r="M17" s="161">
        <f t="shared" si="2"/>
        <v>0</v>
      </c>
      <c r="N17" s="189">
        <v>21</v>
      </c>
      <c r="O17" s="164">
        <v>4</v>
      </c>
      <c r="P17" s="14" t="s">
        <v>114</v>
      </c>
    </row>
    <row r="18" spans="1:16" s="14" customFormat="1" ht="13.5" customHeight="1">
      <c r="A18" s="158" t="s">
        <v>118</v>
      </c>
      <c r="B18" s="158" t="s">
        <v>109</v>
      </c>
      <c r="C18" s="158" t="s">
        <v>110</v>
      </c>
      <c r="D18" s="159" t="s">
        <v>119</v>
      </c>
      <c r="E18" s="160" t="s">
        <v>376</v>
      </c>
      <c r="F18" s="158" t="s">
        <v>113</v>
      </c>
      <c r="G18" s="161">
        <v>1293</v>
      </c>
      <c r="H18" s="184">
        <v>0</v>
      </c>
      <c r="I18" s="162">
        <f t="shared" si="0"/>
        <v>0</v>
      </c>
      <c r="J18" s="163">
        <v>0</v>
      </c>
      <c r="K18" s="161">
        <f t="shared" si="1"/>
        <v>0</v>
      </c>
      <c r="L18" s="163">
        <v>0</v>
      </c>
      <c r="M18" s="161">
        <f t="shared" si="2"/>
        <v>0</v>
      </c>
      <c r="N18" s="189">
        <v>21</v>
      </c>
      <c r="O18" s="164">
        <v>4</v>
      </c>
      <c r="P18" s="14" t="s">
        <v>114</v>
      </c>
    </row>
    <row r="19" spans="1:16" s="14" customFormat="1" ht="24" customHeight="1">
      <c r="A19" s="158" t="s">
        <v>120</v>
      </c>
      <c r="B19" s="158" t="s">
        <v>109</v>
      </c>
      <c r="C19" s="158" t="s">
        <v>110</v>
      </c>
      <c r="D19" s="159" t="s">
        <v>121</v>
      </c>
      <c r="E19" s="160" t="s">
        <v>377</v>
      </c>
      <c r="F19" s="158" t="s">
        <v>113</v>
      </c>
      <c r="G19" s="161">
        <v>751</v>
      </c>
      <c r="H19" s="184">
        <v>0</v>
      </c>
      <c r="I19" s="162">
        <f t="shared" si="0"/>
        <v>0</v>
      </c>
      <c r="J19" s="163">
        <v>0</v>
      </c>
      <c r="K19" s="161">
        <f t="shared" si="1"/>
        <v>0</v>
      </c>
      <c r="L19" s="163">
        <v>0</v>
      </c>
      <c r="M19" s="161">
        <f t="shared" si="2"/>
        <v>0</v>
      </c>
      <c r="N19" s="189">
        <v>21</v>
      </c>
      <c r="O19" s="164">
        <v>4</v>
      </c>
      <c r="P19" s="14" t="s">
        <v>114</v>
      </c>
    </row>
    <row r="20" spans="1:16" s="14" customFormat="1" ht="26.25" customHeight="1">
      <c r="A20" s="158" t="s">
        <v>122</v>
      </c>
      <c r="B20" s="158" t="s">
        <v>109</v>
      </c>
      <c r="C20" s="158" t="s">
        <v>110</v>
      </c>
      <c r="D20" s="159" t="s">
        <v>123</v>
      </c>
      <c r="E20" s="160" t="s">
        <v>378</v>
      </c>
      <c r="F20" s="158" t="s">
        <v>113</v>
      </c>
      <c r="G20" s="161">
        <v>144.9</v>
      </c>
      <c r="H20" s="184">
        <v>0</v>
      </c>
      <c r="I20" s="162">
        <f t="shared" si="0"/>
        <v>0</v>
      </c>
      <c r="J20" s="163">
        <v>0</v>
      </c>
      <c r="K20" s="161">
        <f t="shared" si="1"/>
        <v>0</v>
      </c>
      <c r="L20" s="163">
        <v>0</v>
      </c>
      <c r="M20" s="161">
        <f t="shared" si="2"/>
        <v>0</v>
      </c>
      <c r="N20" s="189">
        <v>21</v>
      </c>
      <c r="O20" s="164">
        <v>4</v>
      </c>
      <c r="P20" s="14" t="s">
        <v>114</v>
      </c>
    </row>
    <row r="21" spans="1:16" s="14" customFormat="1" ht="13.5" customHeight="1">
      <c r="A21" s="158" t="s">
        <v>124</v>
      </c>
      <c r="B21" s="158" t="s">
        <v>109</v>
      </c>
      <c r="C21" s="158" t="s">
        <v>125</v>
      </c>
      <c r="D21" s="159" t="s">
        <v>126</v>
      </c>
      <c r="E21" s="160" t="s">
        <v>379</v>
      </c>
      <c r="F21" s="158" t="s">
        <v>113</v>
      </c>
      <c r="G21" s="161">
        <v>1783</v>
      </c>
      <c r="H21" s="184">
        <v>0</v>
      </c>
      <c r="I21" s="162">
        <f t="shared" si="0"/>
        <v>0</v>
      </c>
      <c r="J21" s="163">
        <v>0</v>
      </c>
      <c r="K21" s="161">
        <f t="shared" si="1"/>
        <v>0</v>
      </c>
      <c r="L21" s="163">
        <v>0</v>
      </c>
      <c r="M21" s="161">
        <f t="shared" si="2"/>
        <v>0</v>
      </c>
      <c r="N21" s="189">
        <v>21</v>
      </c>
      <c r="O21" s="164">
        <v>4</v>
      </c>
      <c r="P21" s="14" t="s">
        <v>114</v>
      </c>
    </row>
    <row r="22" spans="2:16" s="131" customFormat="1" ht="12.75" customHeight="1">
      <c r="B22" s="136" t="s">
        <v>62</v>
      </c>
      <c r="D22" s="137" t="s">
        <v>127</v>
      </c>
      <c r="E22" s="137" t="s">
        <v>128</v>
      </c>
      <c r="H22" s="183"/>
      <c r="I22" s="138">
        <f>SUM(I23:I26)</f>
        <v>0</v>
      </c>
      <c r="K22" s="139">
        <f>SUM(K23:K26)</f>
        <v>0</v>
      </c>
      <c r="M22" s="139">
        <f>SUM(M23:M26)</f>
        <v>0</v>
      </c>
      <c r="N22" s="183"/>
      <c r="P22" s="137" t="s">
        <v>108</v>
      </c>
    </row>
    <row r="23" spans="1:16" s="14" customFormat="1" ht="13.5" customHeight="1">
      <c r="A23" s="158" t="s">
        <v>129</v>
      </c>
      <c r="B23" s="158" t="s">
        <v>109</v>
      </c>
      <c r="C23" s="158" t="s">
        <v>110</v>
      </c>
      <c r="D23" s="159" t="s">
        <v>130</v>
      </c>
      <c r="E23" s="160" t="s">
        <v>131</v>
      </c>
      <c r="F23" s="158" t="s">
        <v>113</v>
      </c>
      <c r="G23" s="161">
        <v>213.5</v>
      </c>
      <c r="H23" s="184">
        <v>0</v>
      </c>
      <c r="I23" s="162">
        <f>ROUND(G23*H23,2)</f>
        <v>0</v>
      </c>
      <c r="J23" s="163">
        <v>0</v>
      </c>
      <c r="K23" s="161">
        <f>G23*J23</f>
        <v>0</v>
      </c>
      <c r="L23" s="163">
        <v>0</v>
      </c>
      <c r="M23" s="161">
        <f>G23*L23</f>
        <v>0</v>
      </c>
      <c r="N23" s="189">
        <v>21</v>
      </c>
      <c r="O23" s="164">
        <v>4</v>
      </c>
      <c r="P23" s="14" t="s">
        <v>114</v>
      </c>
    </row>
    <row r="24" spans="1:16" s="14" customFormat="1" ht="13.5" customHeight="1">
      <c r="A24" s="158" t="s">
        <v>132</v>
      </c>
      <c r="B24" s="158" t="s">
        <v>109</v>
      </c>
      <c r="C24" s="158" t="s">
        <v>110</v>
      </c>
      <c r="D24" s="159" t="s">
        <v>133</v>
      </c>
      <c r="E24" s="160" t="s">
        <v>380</v>
      </c>
      <c r="F24" s="158" t="s">
        <v>113</v>
      </c>
      <c r="G24" s="161">
        <v>213.5</v>
      </c>
      <c r="H24" s="184">
        <v>0</v>
      </c>
      <c r="I24" s="162">
        <f>ROUND(G24*H24,2)</f>
        <v>0</v>
      </c>
      <c r="J24" s="163">
        <v>0</v>
      </c>
      <c r="K24" s="161">
        <f>G24*J24</f>
        <v>0</v>
      </c>
      <c r="L24" s="163">
        <v>0</v>
      </c>
      <c r="M24" s="161">
        <f>G24*L24</f>
        <v>0</v>
      </c>
      <c r="N24" s="189">
        <v>21</v>
      </c>
      <c r="O24" s="164">
        <v>4</v>
      </c>
      <c r="P24" s="14" t="s">
        <v>114</v>
      </c>
    </row>
    <row r="25" spans="1:16" s="14" customFormat="1" ht="24" customHeight="1">
      <c r="A25" s="158" t="s">
        <v>134</v>
      </c>
      <c r="B25" s="158" t="s">
        <v>109</v>
      </c>
      <c r="C25" s="158" t="s">
        <v>110</v>
      </c>
      <c r="D25" s="159" t="s">
        <v>135</v>
      </c>
      <c r="E25" s="160" t="s">
        <v>381</v>
      </c>
      <c r="F25" s="158" t="s">
        <v>113</v>
      </c>
      <c r="G25" s="161">
        <v>684</v>
      </c>
      <c r="H25" s="184">
        <v>0</v>
      </c>
      <c r="I25" s="162">
        <f>ROUND(G25*H25,2)</f>
        <v>0</v>
      </c>
      <c r="J25" s="163">
        <v>0</v>
      </c>
      <c r="K25" s="161">
        <f>G25*J25</f>
        <v>0</v>
      </c>
      <c r="L25" s="163">
        <v>0</v>
      </c>
      <c r="M25" s="161">
        <f>G25*L25</f>
        <v>0</v>
      </c>
      <c r="N25" s="189">
        <v>21</v>
      </c>
      <c r="O25" s="164">
        <v>4</v>
      </c>
      <c r="P25" s="14" t="s">
        <v>114</v>
      </c>
    </row>
    <row r="26" spans="1:16" s="14" customFormat="1" ht="13.5" customHeight="1">
      <c r="A26" s="158" t="s">
        <v>136</v>
      </c>
      <c r="B26" s="158" t="s">
        <v>109</v>
      </c>
      <c r="C26" s="158" t="s">
        <v>110</v>
      </c>
      <c r="D26" s="159" t="s">
        <v>115</v>
      </c>
      <c r="E26" s="160" t="s">
        <v>116</v>
      </c>
      <c r="F26" s="158" t="s">
        <v>117</v>
      </c>
      <c r="G26" s="161">
        <v>414.76</v>
      </c>
      <c r="H26" s="184">
        <v>0</v>
      </c>
      <c r="I26" s="162">
        <f>ROUND(G26*H26,2)</f>
        <v>0</v>
      </c>
      <c r="J26" s="163">
        <v>0</v>
      </c>
      <c r="K26" s="161">
        <f>G26*J26</f>
        <v>0</v>
      </c>
      <c r="L26" s="163">
        <v>0</v>
      </c>
      <c r="M26" s="161">
        <f>G26*L26</f>
        <v>0</v>
      </c>
      <c r="N26" s="189">
        <v>21</v>
      </c>
      <c r="O26" s="164">
        <v>4</v>
      </c>
      <c r="P26" s="14" t="s">
        <v>114</v>
      </c>
    </row>
    <row r="27" spans="2:16" s="131" customFormat="1" ht="12.75" customHeight="1">
      <c r="B27" s="136" t="s">
        <v>62</v>
      </c>
      <c r="D27" s="137" t="s">
        <v>137</v>
      </c>
      <c r="E27" s="137" t="s">
        <v>138</v>
      </c>
      <c r="H27" s="183"/>
      <c r="I27" s="138">
        <f>SUM(I28:I37)</f>
        <v>0</v>
      </c>
      <c r="K27" s="139">
        <f>SUM(K28:K37)</f>
        <v>0</v>
      </c>
      <c r="M27" s="139">
        <f>SUM(M28:M37)</f>
        <v>0</v>
      </c>
      <c r="N27" s="183"/>
      <c r="P27" s="137" t="s">
        <v>108</v>
      </c>
    </row>
    <row r="28" spans="1:16" s="14" customFormat="1" ht="13.5" customHeight="1">
      <c r="A28" s="158" t="s">
        <v>139</v>
      </c>
      <c r="B28" s="158" t="s">
        <v>109</v>
      </c>
      <c r="C28" s="158" t="s">
        <v>140</v>
      </c>
      <c r="D28" s="159" t="s">
        <v>141</v>
      </c>
      <c r="E28" s="160" t="s">
        <v>142</v>
      </c>
      <c r="F28" s="158" t="s">
        <v>117</v>
      </c>
      <c r="G28" s="161">
        <v>6.53</v>
      </c>
      <c r="H28" s="184">
        <v>0</v>
      </c>
      <c r="I28" s="162">
        <f>ROUND(G28*H28,2)</f>
        <v>0</v>
      </c>
      <c r="J28" s="163">
        <v>0</v>
      </c>
      <c r="K28" s="161">
        <f>G28*J28</f>
        <v>0</v>
      </c>
      <c r="L28" s="163">
        <v>0</v>
      </c>
      <c r="M28" s="161">
        <f>G28*L28</f>
        <v>0</v>
      </c>
      <c r="N28" s="189">
        <v>21</v>
      </c>
      <c r="O28" s="164">
        <v>4</v>
      </c>
      <c r="P28" s="14" t="s">
        <v>114</v>
      </c>
    </row>
    <row r="29" spans="4:19" s="14" customFormat="1" ht="15.75" customHeight="1">
      <c r="D29" s="165"/>
      <c r="E29" s="166" t="s">
        <v>143</v>
      </c>
      <c r="G29" s="167">
        <v>6.53</v>
      </c>
      <c r="H29" s="185"/>
      <c r="N29" s="185"/>
      <c r="P29" s="165" t="s">
        <v>114</v>
      </c>
      <c r="Q29" s="165" t="s">
        <v>114</v>
      </c>
      <c r="R29" s="165" t="s">
        <v>144</v>
      </c>
      <c r="S29" s="165" t="s">
        <v>108</v>
      </c>
    </row>
    <row r="30" spans="1:16" s="14" customFormat="1" ht="13.5" customHeight="1">
      <c r="A30" s="158" t="s">
        <v>145</v>
      </c>
      <c r="B30" s="158" t="s">
        <v>109</v>
      </c>
      <c r="C30" s="158" t="s">
        <v>140</v>
      </c>
      <c r="D30" s="159" t="s">
        <v>146</v>
      </c>
      <c r="E30" s="160" t="s">
        <v>147</v>
      </c>
      <c r="F30" s="158" t="s">
        <v>117</v>
      </c>
      <c r="G30" s="161">
        <v>101.691</v>
      </c>
      <c r="H30" s="184">
        <v>0</v>
      </c>
      <c r="I30" s="162">
        <f>ROUND(G30*H30,2)</f>
        <v>0</v>
      </c>
      <c r="J30" s="163">
        <v>0</v>
      </c>
      <c r="K30" s="161">
        <f>G30*J30</f>
        <v>0</v>
      </c>
      <c r="L30" s="163">
        <v>0</v>
      </c>
      <c r="M30" s="161">
        <f>G30*L30</f>
        <v>0</v>
      </c>
      <c r="N30" s="189">
        <v>21</v>
      </c>
      <c r="O30" s="164">
        <v>4</v>
      </c>
      <c r="P30" s="14" t="s">
        <v>114</v>
      </c>
    </row>
    <row r="31" spans="4:19" s="14" customFormat="1" ht="15.75" customHeight="1">
      <c r="D31" s="165"/>
      <c r="E31" s="166" t="s">
        <v>148</v>
      </c>
      <c r="G31" s="167">
        <v>101.691</v>
      </c>
      <c r="H31" s="185"/>
      <c r="N31" s="185"/>
      <c r="P31" s="165" t="s">
        <v>114</v>
      </c>
      <c r="Q31" s="165" t="s">
        <v>114</v>
      </c>
      <c r="R31" s="165" t="s">
        <v>144</v>
      </c>
      <c r="S31" s="165" t="s">
        <v>108</v>
      </c>
    </row>
    <row r="32" spans="1:16" s="14" customFormat="1" ht="13.5" customHeight="1">
      <c r="A32" s="158" t="s">
        <v>149</v>
      </c>
      <c r="B32" s="158" t="s">
        <v>109</v>
      </c>
      <c r="C32" s="158" t="s">
        <v>140</v>
      </c>
      <c r="D32" s="159" t="s">
        <v>150</v>
      </c>
      <c r="E32" s="160" t="s">
        <v>151</v>
      </c>
      <c r="F32" s="158" t="s">
        <v>117</v>
      </c>
      <c r="G32" s="161">
        <v>296.531</v>
      </c>
      <c r="H32" s="184">
        <v>0</v>
      </c>
      <c r="I32" s="162">
        <f>ROUND(G32*H32,2)</f>
        <v>0</v>
      </c>
      <c r="J32" s="163">
        <v>0</v>
      </c>
      <c r="K32" s="161">
        <f>G32*J32</f>
        <v>0</v>
      </c>
      <c r="L32" s="163">
        <v>0</v>
      </c>
      <c r="M32" s="161">
        <f>G32*L32</f>
        <v>0</v>
      </c>
      <c r="N32" s="189">
        <v>21</v>
      </c>
      <c r="O32" s="164">
        <v>4</v>
      </c>
      <c r="P32" s="14" t="s">
        <v>114</v>
      </c>
    </row>
    <row r="33" spans="4:19" s="14" customFormat="1" ht="15.75" customHeight="1">
      <c r="D33" s="165"/>
      <c r="E33" s="166" t="s">
        <v>152</v>
      </c>
      <c r="G33" s="167">
        <v>296.531</v>
      </c>
      <c r="H33" s="185"/>
      <c r="N33" s="185"/>
      <c r="P33" s="165" t="s">
        <v>114</v>
      </c>
      <c r="Q33" s="165" t="s">
        <v>114</v>
      </c>
      <c r="R33" s="165" t="s">
        <v>144</v>
      </c>
      <c r="S33" s="165" t="s">
        <v>108</v>
      </c>
    </row>
    <row r="34" spans="1:16" s="14" customFormat="1" ht="13.5" customHeight="1">
      <c r="A34" s="158" t="s">
        <v>153</v>
      </c>
      <c r="B34" s="158" t="s">
        <v>109</v>
      </c>
      <c r="C34" s="158" t="s">
        <v>154</v>
      </c>
      <c r="D34" s="159" t="s">
        <v>155</v>
      </c>
      <c r="E34" s="160" t="s">
        <v>156</v>
      </c>
      <c r="F34" s="158" t="s">
        <v>157</v>
      </c>
      <c r="G34" s="161">
        <v>61</v>
      </c>
      <c r="H34" s="184">
        <v>0</v>
      </c>
      <c r="I34" s="162">
        <f>ROUND(G34*H34,2)</f>
        <v>0</v>
      </c>
      <c r="J34" s="163">
        <v>0</v>
      </c>
      <c r="K34" s="161">
        <f>G34*J34</f>
        <v>0</v>
      </c>
      <c r="L34" s="163">
        <v>0</v>
      </c>
      <c r="M34" s="161">
        <f>G34*L34</f>
        <v>0</v>
      </c>
      <c r="N34" s="189">
        <v>21</v>
      </c>
      <c r="O34" s="164">
        <v>16</v>
      </c>
      <c r="P34" s="14" t="s">
        <v>114</v>
      </c>
    </row>
    <row r="35" spans="1:16" s="14" customFormat="1" ht="13.5" customHeight="1">
      <c r="A35" s="158" t="s">
        <v>158</v>
      </c>
      <c r="B35" s="158" t="s">
        <v>109</v>
      </c>
      <c r="C35" s="158" t="s">
        <v>154</v>
      </c>
      <c r="D35" s="159" t="s">
        <v>159</v>
      </c>
      <c r="E35" s="160" t="s">
        <v>160</v>
      </c>
      <c r="F35" s="158" t="s">
        <v>157</v>
      </c>
      <c r="G35" s="161">
        <v>119</v>
      </c>
      <c r="H35" s="184">
        <v>0</v>
      </c>
      <c r="I35" s="162">
        <f>ROUND(G35*H35,2)</f>
        <v>0</v>
      </c>
      <c r="J35" s="163">
        <v>0</v>
      </c>
      <c r="K35" s="161">
        <f>G35*J35</f>
        <v>0</v>
      </c>
      <c r="L35" s="163">
        <v>0</v>
      </c>
      <c r="M35" s="161">
        <f>G35*L35</f>
        <v>0</v>
      </c>
      <c r="N35" s="189">
        <v>21</v>
      </c>
      <c r="O35" s="164">
        <v>16</v>
      </c>
      <c r="P35" s="14" t="s">
        <v>114</v>
      </c>
    </row>
    <row r="36" spans="4:19" s="14" customFormat="1" ht="15.75" customHeight="1">
      <c r="D36" s="165"/>
      <c r="E36" s="166" t="s">
        <v>161</v>
      </c>
      <c r="G36" s="167">
        <v>119</v>
      </c>
      <c r="H36" s="185"/>
      <c r="N36" s="185"/>
      <c r="P36" s="165" t="s">
        <v>114</v>
      </c>
      <c r="Q36" s="165" t="s">
        <v>114</v>
      </c>
      <c r="R36" s="165" t="s">
        <v>144</v>
      </c>
      <c r="S36" s="165" t="s">
        <v>108</v>
      </c>
    </row>
    <row r="37" spans="1:16" s="14" customFormat="1" ht="13.5" customHeight="1">
      <c r="A37" s="158" t="s">
        <v>162</v>
      </c>
      <c r="B37" s="158" t="s">
        <v>109</v>
      </c>
      <c r="C37" s="158" t="s">
        <v>140</v>
      </c>
      <c r="D37" s="159" t="s">
        <v>163</v>
      </c>
      <c r="E37" s="160" t="s">
        <v>382</v>
      </c>
      <c r="F37" s="158" t="s">
        <v>117</v>
      </c>
      <c r="G37" s="161">
        <v>10</v>
      </c>
      <c r="H37" s="184">
        <v>0</v>
      </c>
      <c r="I37" s="162">
        <f>ROUND(G37*H37,2)</f>
        <v>0</v>
      </c>
      <c r="J37" s="163">
        <v>0</v>
      </c>
      <c r="K37" s="161">
        <f>G37*J37</f>
        <v>0</v>
      </c>
      <c r="L37" s="163">
        <v>0</v>
      </c>
      <c r="M37" s="161">
        <f>G37*L37</f>
        <v>0</v>
      </c>
      <c r="N37" s="189">
        <v>21</v>
      </c>
      <c r="O37" s="164">
        <v>4</v>
      </c>
      <c r="P37" s="14" t="s">
        <v>114</v>
      </c>
    </row>
    <row r="38" spans="2:16" s="131" customFormat="1" ht="12.75" customHeight="1">
      <c r="B38" s="136" t="s">
        <v>62</v>
      </c>
      <c r="D38" s="137" t="s">
        <v>164</v>
      </c>
      <c r="E38" s="137" t="s">
        <v>165</v>
      </c>
      <c r="H38" s="183"/>
      <c r="I38" s="138">
        <f>SUM(I39:I44)</f>
        <v>0</v>
      </c>
      <c r="K38" s="139">
        <f>SUM(K39:K44)</f>
        <v>0</v>
      </c>
      <c r="M38" s="139">
        <f>SUM(M39:M44)</f>
        <v>0</v>
      </c>
      <c r="N38" s="183"/>
      <c r="P38" s="137" t="s">
        <v>108</v>
      </c>
    </row>
    <row r="39" spans="1:16" s="14" customFormat="1" ht="13.5" customHeight="1">
      <c r="A39" s="158" t="s">
        <v>166</v>
      </c>
      <c r="B39" s="158" t="s">
        <v>109</v>
      </c>
      <c r="C39" s="158" t="s">
        <v>140</v>
      </c>
      <c r="D39" s="159" t="s">
        <v>167</v>
      </c>
      <c r="E39" s="160" t="s">
        <v>168</v>
      </c>
      <c r="F39" s="158" t="s">
        <v>169</v>
      </c>
      <c r="G39" s="161">
        <v>23.053</v>
      </c>
      <c r="H39" s="184">
        <v>0</v>
      </c>
      <c r="I39" s="162">
        <f>ROUND(G39*H39,2)</f>
        <v>0</v>
      </c>
      <c r="J39" s="163">
        <v>0</v>
      </c>
      <c r="K39" s="161">
        <f>G39*J39</f>
        <v>0</v>
      </c>
      <c r="L39" s="163">
        <v>0</v>
      </c>
      <c r="M39" s="161">
        <f>G39*L39</f>
        <v>0</v>
      </c>
      <c r="N39" s="189">
        <v>21</v>
      </c>
      <c r="O39" s="164">
        <v>4</v>
      </c>
      <c r="P39" s="14" t="s">
        <v>114</v>
      </c>
    </row>
    <row r="40" spans="1:16" s="14" customFormat="1" ht="24" customHeight="1">
      <c r="A40" s="158" t="s">
        <v>170</v>
      </c>
      <c r="B40" s="158" t="s">
        <v>109</v>
      </c>
      <c r="C40" s="158" t="s">
        <v>140</v>
      </c>
      <c r="D40" s="159" t="s">
        <v>171</v>
      </c>
      <c r="E40" s="160" t="s">
        <v>172</v>
      </c>
      <c r="F40" s="158" t="s">
        <v>169</v>
      </c>
      <c r="G40" s="161">
        <v>23.053</v>
      </c>
      <c r="H40" s="184">
        <v>0</v>
      </c>
      <c r="I40" s="162">
        <f>ROUND(G40*H40,2)</f>
        <v>0</v>
      </c>
      <c r="J40" s="163">
        <v>0</v>
      </c>
      <c r="K40" s="161">
        <f>G40*J40</f>
        <v>0</v>
      </c>
      <c r="L40" s="163">
        <v>0</v>
      </c>
      <c r="M40" s="161">
        <f>G40*L40</f>
        <v>0</v>
      </c>
      <c r="N40" s="189">
        <v>21</v>
      </c>
      <c r="O40" s="164">
        <v>4</v>
      </c>
      <c r="P40" s="14" t="s">
        <v>114</v>
      </c>
    </row>
    <row r="41" spans="1:16" s="14" customFormat="1" ht="13.5" customHeight="1">
      <c r="A41" s="158" t="s">
        <v>173</v>
      </c>
      <c r="B41" s="158" t="s">
        <v>109</v>
      </c>
      <c r="C41" s="158" t="s">
        <v>140</v>
      </c>
      <c r="D41" s="159" t="s">
        <v>174</v>
      </c>
      <c r="E41" s="160" t="s">
        <v>175</v>
      </c>
      <c r="F41" s="158" t="s">
        <v>169</v>
      </c>
      <c r="G41" s="161">
        <v>207.729</v>
      </c>
      <c r="H41" s="184">
        <v>0</v>
      </c>
      <c r="I41" s="162">
        <f>ROUND(G41*H41,2)</f>
        <v>0</v>
      </c>
      <c r="J41" s="163">
        <v>0</v>
      </c>
      <c r="K41" s="161">
        <f>G41*J41</f>
        <v>0</v>
      </c>
      <c r="L41" s="163">
        <v>0</v>
      </c>
      <c r="M41" s="161">
        <f>G41*L41</f>
        <v>0</v>
      </c>
      <c r="N41" s="189">
        <v>21</v>
      </c>
      <c r="O41" s="164">
        <v>4</v>
      </c>
      <c r="P41" s="14" t="s">
        <v>114</v>
      </c>
    </row>
    <row r="42" spans="4:19" s="14" customFormat="1" ht="15.75" customHeight="1">
      <c r="D42" s="165"/>
      <c r="E42" s="166" t="s">
        <v>176</v>
      </c>
      <c r="G42" s="167">
        <v>207.729</v>
      </c>
      <c r="H42" s="185"/>
      <c r="N42" s="185"/>
      <c r="P42" s="165" t="s">
        <v>114</v>
      </c>
      <c r="Q42" s="165" t="s">
        <v>114</v>
      </c>
      <c r="R42" s="165" t="s">
        <v>144</v>
      </c>
      <c r="S42" s="165" t="s">
        <v>108</v>
      </c>
    </row>
    <row r="43" spans="1:16" s="14" customFormat="1" ht="13.5" customHeight="1">
      <c r="A43" s="158" t="s">
        <v>177</v>
      </c>
      <c r="B43" s="158" t="s">
        <v>109</v>
      </c>
      <c r="C43" s="158" t="s">
        <v>110</v>
      </c>
      <c r="D43" s="159" t="s">
        <v>178</v>
      </c>
      <c r="E43" s="160" t="s">
        <v>179</v>
      </c>
      <c r="F43" s="158" t="s">
        <v>169</v>
      </c>
      <c r="G43" s="161">
        <v>23.081</v>
      </c>
      <c r="H43" s="184">
        <v>0</v>
      </c>
      <c r="I43" s="162">
        <f>ROUND(G43*H43,2)</f>
        <v>0</v>
      </c>
      <c r="J43" s="163">
        <v>0</v>
      </c>
      <c r="K43" s="161">
        <f>G43*J43</f>
        <v>0</v>
      </c>
      <c r="L43" s="163">
        <v>0</v>
      </c>
      <c r="M43" s="161">
        <f>G43*L43</f>
        <v>0</v>
      </c>
      <c r="N43" s="189">
        <v>21</v>
      </c>
      <c r="O43" s="164">
        <v>4</v>
      </c>
      <c r="P43" s="14" t="s">
        <v>114</v>
      </c>
    </row>
    <row r="44" spans="1:16" s="14" customFormat="1" ht="13.5" customHeight="1">
      <c r="A44" s="158" t="s">
        <v>180</v>
      </c>
      <c r="B44" s="158" t="s">
        <v>109</v>
      </c>
      <c r="C44" s="158" t="s">
        <v>125</v>
      </c>
      <c r="D44" s="159" t="s">
        <v>181</v>
      </c>
      <c r="E44" s="160" t="s">
        <v>182</v>
      </c>
      <c r="F44" s="158" t="s">
        <v>169</v>
      </c>
      <c r="G44" s="161">
        <v>5.01</v>
      </c>
      <c r="H44" s="184">
        <v>0</v>
      </c>
      <c r="I44" s="162">
        <f>ROUND(G44*H44,2)</f>
        <v>0</v>
      </c>
      <c r="J44" s="163">
        <v>0</v>
      </c>
      <c r="K44" s="161">
        <f>G44*J44</f>
        <v>0</v>
      </c>
      <c r="L44" s="163">
        <v>0</v>
      </c>
      <c r="M44" s="161">
        <f>G44*L44</f>
        <v>0</v>
      </c>
      <c r="N44" s="189">
        <v>21</v>
      </c>
      <c r="O44" s="164">
        <v>4</v>
      </c>
      <c r="P44" s="14" t="s">
        <v>114</v>
      </c>
    </row>
    <row r="45" spans="2:16" s="131" customFormat="1" ht="12.75" customHeight="1">
      <c r="B45" s="136" t="s">
        <v>62</v>
      </c>
      <c r="D45" s="137" t="s">
        <v>134</v>
      </c>
      <c r="E45" s="137" t="s">
        <v>183</v>
      </c>
      <c r="H45" s="183"/>
      <c r="I45" s="138">
        <f>SUM(I46:I54)</f>
        <v>0</v>
      </c>
      <c r="K45" s="139">
        <f>SUM(K46:K54)</f>
        <v>0</v>
      </c>
      <c r="M45" s="139">
        <f>SUM(M46:M54)</f>
        <v>0</v>
      </c>
      <c r="N45" s="183"/>
      <c r="P45" s="137" t="s">
        <v>108</v>
      </c>
    </row>
    <row r="46" spans="1:16" s="14" customFormat="1" ht="13.5" customHeight="1">
      <c r="A46" s="158" t="s">
        <v>184</v>
      </c>
      <c r="B46" s="158" t="s">
        <v>109</v>
      </c>
      <c r="C46" s="158" t="s">
        <v>185</v>
      </c>
      <c r="D46" s="159" t="s">
        <v>186</v>
      </c>
      <c r="E46" s="160" t="s">
        <v>383</v>
      </c>
      <c r="F46" s="158" t="s">
        <v>117</v>
      </c>
      <c r="G46" s="161">
        <v>43.7</v>
      </c>
      <c r="H46" s="184">
        <v>0</v>
      </c>
      <c r="I46" s="162">
        <f>ROUND(G46*H46,2)</f>
        <v>0</v>
      </c>
      <c r="J46" s="163">
        <v>0</v>
      </c>
      <c r="K46" s="161">
        <f>G46*J46</f>
        <v>0</v>
      </c>
      <c r="L46" s="163">
        <v>0</v>
      </c>
      <c r="M46" s="161">
        <f>G46*L46</f>
        <v>0</v>
      </c>
      <c r="N46" s="189">
        <v>21</v>
      </c>
      <c r="O46" s="164">
        <v>4</v>
      </c>
      <c r="P46" s="14" t="s">
        <v>114</v>
      </c>
    </row>
    <row r="47" spans="4:19" s="14" customFormat="1" ht="15.75" customHeight="1">
      <c r="D47" s="165"/>
      <c r="E47" s="166" t="s">
        <v>187</v>
      </c>
      <c r="G47" s="167">
        <v>38.7</v>
      </c>
      <c r="H47" s="185"/>
      <c r="N47" s="185"/>
      <c r="P47" s="165" t="s">
        <v>114</v>
      </c>
      <c r="Q47" s="165" t="s">
        <v>114</v>
      </c>
      <c r="R47" s="165" t="s">
        <v>144</v>
      </c>
      <c r="S47" s="165" t="s">
        <v>105</v>
      </c>
    </row>
    <row r="48" spans="4:19" s="14" customFormat="1" ht="15.75" customHeight="1">
      <c r="D48" s="165"/>
      <c r="E48" s="166" t="s">
        <v>122</v>
      </c>
      <c r="G48" s="167">
        <v>5</v>
      </c>
      <c r="H48" s="185"/>
      <c r="N48" s="185"/>
      <c r="P48" s="165" t="s">
        <v>114</v>
      </c>
      <c r="Q48" s="165" t="s">
        <v>114</v>
      </c>
      <c r="R48" s="165" t="s">
        <v>144</v>
      </c>
      <c r="S48" s="165" t="s">
        <v>105</v>
      </c>
    </row>
    <row r="49" spans="4:19" s="14" customFormat="1" ht="15.75" customHeight="1">
      <c r="D49" s="168"/>
      <c r="E49" s="169" t="s">
        <v>188</v>
      </c>
      <c r="G49" s="170">
        <v>43.7</v>
      </c>
      <c r="H49" s="185"/>
      <c r="N49" s="185"/>
      <c r="P49" s="168" t="s">
        <v>114</v>
      </c>
      <c r="Q49" s="168" t="s">
        <v>120</v>
      </c>
      <c r="R49" s="168" t="s">
        <v>144</v>
      </c>
      <c r="S49" s="168" t="s">
        <v>108</v>
      </c>
    </row>
    <row r="50" spans="1:16" s="14" customFormat="1" ht="13.5" customHeight="1">
      <c r="A50" s="158" t="s">
        <v>189</v>
      </c>
      <c r="B50" s="158" t="s">
        <v>109</v>
      </c>
      <c r="C50" s="158" t="s">
        <v>185</v>
      </c>
      <c r="D50" s="159" t="s">
        <v>190</v>
      </c>
      <c r="E50" s="160" t="s">
        <v>191</v>
      </c>
      <c r="F50" s="158" t="s">
        <v>192</v>
      </c>
      <c r="G50" s="161">
        <v>30</v>
      </c>
      <c r="H50" s="184">
        <v>0</v>
      </c>
      <c r="I50" s="162">
        <f>ROUND(G50*H50,2)</f>
        <v>0</v>
      </c>
      <c r="J50" s="163">
        <v>0</v>
      </c>
      <c r="K50" s="161">
        <f>G50*J50</f>
        <v>0</v>
      </c>
      <c r="L50" s="163">
        <v>0</v>
      </c>
      <c r="M50" s="161">
        <f>G50*L50</f>
        <v>0</v>
      </c>
      <c r="N50" s="189">
        <v>21</v>
      </c>
      <c r="O50" s="164">
        <v>4</v>
      </c>
      <c r="P50" s="14" t="s">
        <v>114</v>
      </c>
    </row>
    <row r="51" spans="1:16" s="14" customFormat="1" ht="13.5" customHeight="1">
      <c r="A51" s="158" t="s">
        <v>193</v>
      </c>
      <c r="B51" s="158" t="s">
        <v>109</v>
      </c>
      <c r="C51" s="158" t="s">
        <v>110</v>
      </c>
      <c r="D51" s="159" t="s">
        <v>194</v>
      </c>
      <c r="E51" s="160" t="s">
        <v>195</v>
      </c>
      <c r="F51" s="158" t="s">
        <v>196</v>
      </c>
      <c r="G51" s="161">
        <v>32</v>
      </c>
      <c r="H51" s="184">
        <v>0</v>
      </c>
      <c r="I51" s="162">
        <f>ROUND(G51*H51,2)</f>
        <v>0</v>
      </c>
      <c r="J51" s="163">
        <v>0</v>
      </c>
      <c r="K51" s="161">
        <f>G51*J51</f>
        <v>0</v>
      </c>
      <c r="L51" s="163">
        <v>0</v>
      </c>
      <c r="M51" s="161">
        <f>G51*L51</f>
        <v>0</v>
      </c>
      <c r="N51" s="189">
        <v>21</v>
      </c>
      <c r="O51" s="164">
        <v>4</v>
      </c>
      <c r="P51" s="14" t="s">
        <v>114</v>
      </c>
    </row>
    <row r="52" spans="1:16" s="14" customFormat="1" ht="13.5" customHeight="1">
      <c r="A52" s="158" t="s">
        <v>197</v>
      </c>
      <c r="B52" s="158" t="s">
        <v>109</v>
      </c>
      <c r="C52" s="158" t="s">
        <v>110</v>
      </c>
      <c r="D52" s="159" t="s">
        <v>198</v>
      </c>
      <c r="E52" s="160" t="s">
        <v>384</v>
      </c>
      <c r="F52" s="158" t="s">
        <v>199</v>
      </c>
      <c r="G52" s="161">
        <v>20</v>
      </c>
      <c r="H52" s="184">
        <v>0</v>
      </c>
      <c r="I52" s="162">
        <f>ROUND(G52*H52,2)</f>
        <v>0</v>
      </c>
      <c r="J52" s="163">
        <v>0</v>
      </c>
      <c r="K52" s="161">
        <f>G52*J52</f>
        <v>0</v>
      </c>
      <c r="L52" s="163">
        <v>0</v>
      </c>
      <c r="M52" s="161">
        <f>G52*L52</f>
        <v>0</v>
      </c>
      <c r="N52" s="189">
        <v>21</v>
      </c>
      <c r="O52" s="164">
        <v>4</v>
      </c>
      <c r="P52" s="14" t="s">
        <v>114</v>
      </c>
    </row>
    <row r="53" spans="1:16" s="14" customFormat="1" ht="13.5" customHeight="1">
      <c r="A53" s="158" t="s">
        <v>200</v>
      </c>
      <c r="B53" s="158" t="s">
        <v>109</v>
      </c>
      <c r="C53" s="158" t="s">
        <v>110</v>
      </c>
      <c r="D53" s="159" t="s">
        <v>201</v>
      </c>
      <c r="E53" s="160" t="s">
        <v>385</v>
      </c>
      <c r="F53" s="158" t="s">
        <v>199</v>
      </c>
      <c r="G53" s="161">
        <v>9</v>
      </c>
      <c r="H53" s="184">
        <v>0</v>
      </c>
      <c r="I53" s="162">
        <f>ROUND(G53*H53,2)</f>
        <v>0</v>
      </c>
      <c r="J53" s="163">
        <v>0</v>
      </c>
      <c r="K53" s="161">
        <f>G53*J53</f>
        <v>0</v>
      </c>
      <c r="L53" s="163">
        <v>0</v>
      </c>
      <c r="M53" s="161">
        <f>G53*L53</f>
        <v>0</v>
      </c>
      <c r="N53" s="189">
        <v>21</v>
      </c>
      <c r="O53" s="164">
        <v>4</v>
      </c>
      <c r="P53" s="14" t="s">
        <v>114</v>
      </c>
    </row>
    <row r="54" spans="1:16" s="14" customFormat="1" ht="13.5" customHeight="1">
      <c r="A54" s="158" t="s">
        <v>202</v>
      </c>
      <c r="B54" s="158" t="s">
        <v>109</v>
      </c>
      <c r="C54" s="158" t="s">
        <v>110</v>
      </c>
      <c r="D54" s="159" t="s">
        <v>203</v>
      </c>
      <c r="E54" s="160" t="s">
        <v>386</v>
      </c>
      <c r="F54" s="158" t="s">
        <v>199</v>
      </c>
      <c r="G54" s="161">
        <v>1</v>
      </c>
      <c r="H54" s="184">
        <v>0</v>
      </c>
      <c r="I54" s="162">
        <f>ROUND(G54*H54,2)</f>
        <v>0</v>
      </c>
      <c r="J54" s="163">
        <v>0</v>
      </c>
      <c r="K54" s="161">
        <f>G54*J54</f>
        <v>0</v>
      </c>
      <c r="L54" s="163">
        <v>0</v>
      </c>
      <c r="M54" s="161">
        <f>G54*L54</f>
        <v>0</v>
      </c>
      <c r="N54" s="189">
        <v>21</v>
      </c>
      <c r="O54" s="164">
        <v>4</v>
      </c>
      <c r="P54" s="14" t="s">
        <v>114</v>
      </c>
    </row>
    <row r="55" spans="2:16" s="131" customFormat="1" ht="12.75" customHeight="1">
      <c r="B55" s="132" t="s">
        <v>62</v>
      </c>
      <c r="D55" s="133" t="s">
        <v>49</v>
      </c>
      <c r="E55" s="133" t="s">
        <v>204</v>
      </c>
      <c r="H55" s="183"/>
      <c r="I55" s="134">
        <f>I56+I62+I127+I137+I139</f>
        <v>0</v>
      </c>
      <c r="K55" s="135">
        <f>K56+K62+K127+K137+K139</f>
        <v>0</v>
      </c>
      <c r="M55" s="135">
        <f>M56+M62+M127+M137+M139</f>
        <v>0</v>
      </c>
      <c r="N55" s="183"/>
      <c r="P55" s="133" t="s">
        <v>105</v>
      </c>
    </row>
    <row r="56" spans="2:16" s="131" customFormat="1" ht="12.75" customHeight="1">
      <c r="B56" s="136" t="s">
        <v>62</v>
      </c>
      <c r="D56" s="137" t="s">
        <v>205</v>
      </c>
      <c r="E56" s="137" t="s">
        <v>206</v>
      </c>
      <c r="H56" s="183"/>
      <c r="I56" s="138">
        <f>SUM(I57:I61)</f>
        <v>0</v>
      </c>
      <c r="K56" s="139">
        <f>SUM(K57:K61)</f>
        <v>0</v>
      </c>
      <c r="M56" s="139">
        <f>SUM(M57:M61)</f>
        <v>0</v>
      </c>
      <c r="N56" s="183"/>
      <c r="P56" s="137" t="s">
        <v>108</v>
      </c>
    </row>
    <row r="57" spans="1:16" s="14" customFormat="1" ht="13.5" customHeight="1">
      <c r="A57" s="158" t="s">
        <v>207</v>
      </c>
      <c r="B57" s="158" t="s">
        <v>109</v>
      </c>
      <c r="C57" s="158" t="s">
        <v>205</v>
      </c>
      <c r="D57" s="159" t="s">
        <v>208</v>
      </c>
      <c r="E57" s="160" t="s">
        <v>209</v>
      </c>
      <c r="F57" s="158" t="s">
        <v>113</v>
      </c>
      <c r="G57" s="161">
        <v>192.5</v>
      </c>
      <c r="H57" s="184">
        <v>0</v>
      </c>
      <c r="I57" s="162">
        <f>ROUND(G57*H57,2)</f>
        <v>0</v>
      </c>
      <c r="J57" s="163">
        <v>0</v>
      </c>
      <c r="K57" s="161">
        <f>G57*J57</f>
        <v>0</v>
      </c>
      <c r="L57" s="163">
        <v>0</v>
      </c>
      <c r="M57" s="161">
        <f>G57*L57</f>
        <v>0</v>
      </c>
      <c r="N57" s="189">
        <v>21</v>
      </c>
      <c r="O57" s="164">
        <v>16</v>
      </c>
      <c r="P57" s="14" t="s">
        <v>114</v>
      </c>
    </row>
    <row r="58" spans="4:19" s="14" customFormat="1" ht="15.75" customHeight="1">
      <c r="D58" s="165"/>
      <c r="E58" s="166" t="s">
        <v>210</v>
      </c>
      <c r="G58" s="167">
        <v>192.5</v>
      </c>
      <c r="H58" s="185"/>
      <c r="N58" s="185"/>
      <c r="P58" s="165" t="s">
        <v>114</v>
      </c>
      <c r="Q58" s="165" t="s">
        <v>114</v>
      </c>
      <c r="R58" s="165" t="s">
        <v>144</v>
      </c>
      <c r="S58" s="165" t="s">
        <v>108</v>
      </c>
    </row>
    <row r="59" spans="1:16" s="14" customFormat="1" ht="13.5" customHeight="1">
      <c r="A59" s="158" t="s">
        <v>211</v>
      </c>
      <c r="B59" s="158" t="s">
        <v>109</v>
      </c>
      <c r="C59" s="158" t="s">
        <v>205</v>
      </c>
      <c r="D59" s="159" t="s">
        <v>212</v>
      </c>
      <c r="E59" s="160" t="s">
        <v>387</v>
      </c>
      <c r="F59" s="158" t="s">
        <v>113</v>
      </c>
      <c r="G59" s="161">
        <v>192.5</v>
      </c>
      <c r="H59" s="184">
        <v>0</v>
      </c>
      <c r="I59" s="162">
        <f>ROUND(G59*H59,2)</f>
        <v>0</v>
      </c>
      <c r="J59" s="163">
        <v>0</v>
      </c>
      <c r="K59" s="161">
        <f>G59*J59</f>
        <v>0</v>
      </c>
      <c r="L59" s="163">
        <v>0</v>
      </c>
      <c r="M59" s="161">
        <f>G59*L59</f>
        <v>0</v>
      </c>
      <c r="N59" s="189">
        <v>21</v>
      </c>
      <c r="O59" s="164">
        <v>16</v>
      </c>
      <c r="P59" s="14" t="s">
        <v>114</v>
      </c>
    </row>
    <row r="60" spans="1:16" s="14" customFormat="1" ht="13.5" customHeight="1">
      <c r="A60" s="158" t="s">
        <v>213</v>
      </c>
      <c r="B60" s="158" t="s">
        <v>109</v>
      </c>
      <c r="C60" s="158" t="s">
        <v>110</v>
      </c>
      <c r="D60" s="159" t="s">
        <v>214</v>
      </c>
      <c r="E60" s="160" t="s">
        <v>388</v>
      </c>
      <c r="F60" s="158" t="s">
        <v>113</v>
      </c>
      <c r="G60" s="161">
        <v>192.5</v>
      </c>
      <c r="H60" s="184">
        <v>0</v>
      </c>
      <c r="I60" s="162">
        <f>ROUND(G60*H60,2)</f>
        <v>0</v>
      </c>
      <c r="J60" s="163">
        <v>0</v>
      </c>
      <c r="K60" s="161">
        <f>G60*J60</f>
        <v>0</v>
      </c>
      <c r="L60" s="163">
        <v>0</v>
      </c>
      <c r="M60" s="161">
        <f>G60*L60</f>
        <v>0</v>
      </c>
      <c r="N60" s="189">
        <v>21</v>
      </c>
      <c r="O60" s="164">
        <v>16</v>
      </c>
      <c r="P60" s="14" t="s">
        <v>114</v>
      </c>
    </row>
    <row r="61" spans="1:16" s="14" customFormat="1" ht="13.5" customHeight="1">
      <c r="A61" s="158" t="s">
        <v>215</v>
      </c>
      <c r="B61" s="158" t="s">
        <v>109</v>
      </c>
      <c r="C61" s="158" t="s">
        <v>205</v>
      </c>
      <c r="D61" s="159" t="s">
        <v>216</v>
      </c>
      <c r="E61" s="160" t="s">
        <v>217</v>
      </c>
      <c r="F61" s="158" t="s">
        <v>45</v>
      </c>
      <c r="G61" s="188">
        <v>0</v>
      </c>
      <c r="H61" s="184">
        <v>0</v>
      </c>
      <c r="I61" s="162">
        <f>ROUND(G61*H61,2)</f>
        <v>0</v>
      </c>
      <c r="J61" s="163">
        <v>0</v>
      </c>
      <c r="K61" s="161">
        <f>G61*J61</f>
        <v>0</v>
      </c>
      <c r="L61" s="163">
        <v>0</v>
      </c>
      <c r="M61" s="161">
        <f>G61*L61</f>
        <v>0</v>
      </c>
      <c r="N61" s="189">
        <v>21</v>
      </c>
      <c r="O61" s="164">
        <v>16</v>
      </c>
      <c r="P61" s="14" t="s">
        <v>114</v>
      </c>
    </row>
    <row r="62" spans="2:16" s="131" customFormat="1" ht="12.75" customHeight="1">
      <c r="B62" s="136" t="s">
        <v>62</v>
      </c>
      <c r="D62" s="137" t="s">
        <v>154</v>
      </c>
      <c r="E62" s="137" t="s">
        <v>218</v>
      </c>
      <c r="H62" s="183"/>
      <c r="I62" s="138">
        <f>SUM(I63:I126)</f>
        <v>0</v>
      </c>
      <c r="K62" s="139">
        <f>SUM(K63:K126)</f>
        <v>0</v>
      </c>
      <c r="M62" s="139">
        <f>SUM(M63:M126)</f>
        <v>0</v>
      </c>
      <c r="N62" s="183"/>
      <c r="P62" s="137" t="s">
        <v>108</v>
      </c>
    </row>
    <row r="63" spans="1:16" s="14" customFormat="1" ht="13.5" customHeight="1">
      <c r="A63" s="171" t="s">
        <v>219</v>
      </c>
      <c r="B63" s="171" t="s">
        <v>220</v>
      </c>
      <c r="C63" s="171" t="s">
        <v>221</v>
      </c>
      <c r="D63" s="172" t="s">
        <v>222</v>
      </c>
      <c r="E63" s="173" t="s">
        <v>389</v>
      </c>
      <c r="F63" s="171" t="s">
        <v>199</v>
      </c>
      <c r="G63" s="174">
        <v>53</v>
      </c>
      <c r="H63" s="186">
        <v>0</v>
      </c>
      <c r="I63" s="175">
        <f aca="true" t="shared" si="3" ref="I63:I85">ROUND(G63*H63,2)</f>
        <v>0</v>
      </c>
      <c r="J63" s="176">
        <v>0</v>
      </c>
      <c r="K63" s="174">
        <f aca="true" t="shared" si="4" ref="K63:K85">G63*J63</f>
        <v>0</v>
      </c>
      <c r="L63" s="176">
        <v>0</v>
      </c>
      <c r="M63" s="174">
        <f aca="true" t="shared" si="5" ref="M63:M85">G63*L63</f>
        <v>0</v>
      </c>
      <c r="N63" s="190">
        <v>21</v>
      </c>
      <c r="O63" s="177">
        <v>32</v>
      </c>
      <c r="P63" s="178" t="s">
        <v>114</v>
      </c>
    </row>
    <row r="64" spans="1:16" s="14" customFormat="1" ht="13.5" customHeight="1">
      <c r="A64" s="171" t="s">
        <v>223</v>
      </c>
      <c r="B64" s="171" t="s">
        <v>220</v>
      </c>
      <c r="C64" s="171" t="s">
        <v>221</v>
      </c>
      <c r="D64" s="172" t="s">
        <v>224</v>
      </c>
      <c r="E64" s="173" t="s">
        <v>390</v>
      </c>
      <c r="F64" s="171" t="s">
        <v>199</v>
      </c>
      <c r="G64" s="174">
        <v>18</v>
      </c>
      <c r="H64" s="186">
        <v>0</v>
      </c>
      <c r="I64" s="175">
        <f t="shared" si="3"/>
        <v>0</v>
      </c>
      <c r="J64" s="176">
        <v>0</v>
      </c>
      <c r="K64" s="174">
        <f t="shared" si="4"/>
        <v>0</v>
      </c>
      <c r="L64" s="176">
        <v>0</v>
      </c>
      <c r="M64" s="174">
        <f t="shared" si="5"/>
        <v>0</v>
      </c>
      <c r="N64" s="190">
        <v>21</v>
      </c>
      <c r="O64" s="177">
        <v>32</v>
      </c>
      <c r="P64" s="178" t="s">
        <v>114</v>
      </c>
    </row>
    <row r="65" spans="1:16" s="14" customFormat="1" ht="13.5" customHeight="1">
      <c r="A65" s="171" t="s">
        <v>225</v>
      </c>
      <c r="B65" s="171" t="s">
        <v>220</v>
      </c>
      <c r="C65" s="171" t="s">
        <v>221</v>
      </c>
      <c r="D65" s="172" t="s">
        <v>226</v>
      </c>
      <c r="E65" s="173" t="s">
        <v>391</v>
      </c>
      <c r="F65" s="171" t="s">
        <v>199</v>
      </c>
      <c r="G65" s="174">
        <v>12</v>
      </c>
      <c r="H65" s="186">
        <v>0</v>
      </c>
      <c r="I65" s="175">
        <f t="shared" si="3"/>
        <v>0</v>
      </c>
      <c r="J65" s="176">
        <v>0</v>
      </c>
      <c r="K65" s="174">
        <f t="shared" si="4"/>
        <v>0</v>
      </c>
      <c r="L65" s="176">
        <v>0</v>
      </c>
      <c r="M65" s="174">
        <f t="shared" si="5"/>
        <v>0</v>
      </c>
      <c r="N65" s="190">
        <v>21</v>
      </c>
      <c r="O65" s="177">
        <v>32</v>
      </c>
      <c r="P65" s="178" t="s">
        <v>114</v>
      </c>
    </row>
    <row r="66" spans="1:16" s="14" customFormat="1" ht="13.5" customHeight="1">
      <c r="A66" s="171" t="s">
        <v>227</v>
      </c>
      <c r="B66" s="171" t="s">
        <v>220</v>
      </c>
      <c r="C66" s="171" t="s">
        <v>221</v>
      </c>
      <c r="D66" s="172" t="s">
        <v>228</v>
      </c>
      <c r="E66" s="173" t="s">
        <v>392</v>
      </c>
      <c r="F66" s="171" t="s">
        <v>199</v>
      </c>
      <c r="G66" s="174">
        <v>21</v>
      </c>
      <c r="H66" s="186">
        <v>0</v>
      </c>
      <c r="I66" s="175">
        <f t="shared" si="3"/>
        <v>0</v>
      </c>
      <c r="J66" s="176">
        <v>0</v>
      </c>
      <c r="K66" s="174">
        <f t="shared" si="4"/>
        <v>0</v>
      </c>
      <c r="L66" s="176">
        <v>0</v>
      </c>
      <c r="M66" s="174">
        <f t="shared" si="5"/>
        <v>0</v>
      </c>
      <c r="N66" s="190">
        <v>21</v>
      </c>
      <c r="O66" s="177">
        <v>32</v>
      </c>
      <c r="P66" s="178" t="s">
        <v>114</v>
      </c>
    </row>
    <row r="67" spans="1:16" s="14" customFormat="1" ht="13.5" customHeight="1">
      <c r="A67" s="171" t="s">
        <v>229</v>
      </c>
      <c r="B67" s="171" t="s">
        <v>220</v>
      </c>
      <c r="C67" s="171" t="s">
        <v>221</v>
      </c>
      <c r="D67" s="172" t="s">
        <v>230</v>
      </c>
      <c r="E67" s="173" t="s">
        <v>393</v>
      </c>
      <c r="F67" s="171" t="s">
        <v>199</v>
      </c>
      <c r="G67" s="174">
        <v>9</v>
      </c>
      <c r="H67" s="186">
        <v>0</v>
      </c>
      <c r="I67" s="175">
        <f t="shared" si="3"/>
        <v>0</v>
      </c>
      <c r="J67" s="176">
        <v>0</v>
      </c>
      <c r="K67" s="174">
        <f t="shared" si="4"/>
        <v>0</v>
      </c>
      <c r="L67" s="176">
        <v>0</v>
      </c>
      <c r="M67" s="174">
        <f t="shared" si="5"/>
        <v>0</v>
      </c>
      <c r="N67" s="190">
        <v>21</v>
      </c>
      <c r="O67" s="177">
        <v>32</v>
      </c>
      <c r="P67" s="178" t="s">
        <v>114</v>
      </c>
    </row>
    <row r="68" spans="1:16" s="14" customFormat="1" ht="13.5" customHeight="1">
      <c r="A68" s="171" t="s">
        <v>231</v>
      </c>
      <c r="B68" s="171" t="s">
        <v>220</v>
      </c>
      <c r="C68" s="171" t="s">
        <v>221</v>
      </c>
      <c r="D68" s="172" t="s">
        <v>232</v>
      </c>
      <c r="E68" s="173" t="s">
        <v>394</v>
      </c>
      <c r="F68" s="171" t="s">
        <v>199</v>
      </c>
      <c r="G68" s="174">
        <v>3</v>
      </c>
      <c r="H68" s="186">
        <v>0</v>
      </c>
      <c r="I68" s="175">
        <f t="shared" si="3"/>
        <v>0</v>
      </c>
      <c r="J68" s="176">
        <v>0</v>
      </c>
      <c r="K68" s="174">
        <f t="shared" si="4"/>
        <v>0</v>
      </c>
      <c r="L68" s="176">
        <v>0</v>
      </c>
      <c r="M68" s="174">
        <f t="shared" si="5"/>
        <v>0</v>
      </c>
      <c r="N68" s="190">
        <v>21</v>
      </c>
      <c r="O68" s="177">
        <v>32</v>
      </c>
      <c r="P68" s="178" t="s">
        <v>114</v>
      </c>
    </row>
    <row r="69" spans="1:16" s="14" customFormat="1" ht="13.5" customHeight="1">
      <c r="A69" s="171" t="s">
        <v>233</v>
      </c>
      <c r="B69" s="171" t="s">
        <v>220</v>
      </c>
      <c r="C69" s="171" t="s">
        <v>221</v>
      </c>
      <c r="D69" s="172" t="s">
        <v>234</v>
      </c>
      <c r="E69" s="173" t="s">
        <v>395</v>
      </c>
      <c r="F69" s="171" t="s">
        <v>199</v>
      </c>
      <c r="G69" s="174">
        <v>23</v>
      </c>
      <c r="H69" s="186">
        <v>0</v>
      </c>
      <c r="I69" s="175">
        <f t="shared" si="3"/>
        <v>0</v>
      </c>
      <c r="J69" s="176">
        <v>0</v>
      </c>
      <c r="K69" s="174">
        <f t="shared" si="4"/>
        <v>0</v>
      </c>
      <c r="L69" s="176">
        <v>0</v>
      </c>
      <c r="M69" s="174">
        <f t="shared" si="5"/>
        <v>0</v>
      </c>
      <c r="N69" s="190">
        <v>21</v>
      </c>
      <c r="O69" s="177">
        <v>32</v>
      </c>
      <c r="P69" s="178" t="s">
        <v>114</v>
      </c>
    </row>
    <row r="70" spans="1:16" s="14" customFormat="1" ht="13.5" customHeight="1">
      <c r="A70" s="171" t="s">
        <v>235</v>
      </c>
      <c r="B70" s="171" t="s">
        <v>220</v>
      </c>
      <c r="C70" s="171" t="s">
        <v>221</v>
      </c>
      <c r="D70" s="172" t="s">
        <v>236</v>
      </c>
      <c r="E70" s="173" t="s">
        <v>396</v>
      </c>
      <c r="F70" s="171" t="s">
        <v>199</v>
      </c>
      <c r="G70" s="174">
        <v>3</v>
      </c>
      <c r="H70" s="186">
        <v>0</v>
      </c>
      <c r="I70" s="175">
        <f t="shared" si="3"/>
        <v>0</v>
      </c>
      <c r="J70" s="176">
        <v>0</v>
      </c>
      <c r="K70" s="174">
        <f t="shared" si="4"/>
        <v>0</v>
      </c>
      <c r="L70" s="176">
        <v>0</v>
      </c>
      <c r="M70" s="174">
        <f t="shared" si="5"/>
        <v>0</v>
      </c>
      <c r="N70" s="190">
        <v>21</v>
      </c>
      <c r="O70" s="177">
        <v>32</v>
      </c>
      <c r="P70" s="178" t="s">
        <v>114</v>
      </c>
    </row>
    <row r="71" spans="1:16" s="14" customFormat="1" ht="13.5" customHeight="1">
      <c r="A71" s="171" t="s">
        <v>237</v>
      </c>
      <c r="B71" s="171" t="s">
        <v>220</v>
      </c>
      <c r="C71" s="171" t="s">
        <v>221</v>
      </c>
      <c r="D71" s="172" t="s">
        <v>238</v>
      </c>
      <c r="E71" s="173" t="s">
        <v>397</v>
      </c>
      <c r="F71" s="171" t="s">
        <v>199</v>
      </c>
      <c r="G71" s="174">
        <v>3</v>
      </c>
      <c r="H71" s="186">
        <v>0</v>
      </c>
      <c r="I71" s="175">
        <f t="shared" si="3"/>
        <v>0</v>
      </c>
      <c r="J71" s="176">
        <v>0</v>
      </c>
      <c r="K71" s="174">
        <f t="shared" si="4"/>
        <v>0</v>
      </c>
      <c r="L71" s="176">
        <v>0</v>
      </c>
      <c r="M71" s="174">
        <f t="shared" si="5"/>
        <v>0</v>
      </c>
      <c r="N71" s="190">
        <v>21</v>
      </c>
      <c r="O71" s="177">
        <v>32</v>
      </c>
      <c r="P71" s="178" t="s">
        <v>114</v>
      </c>
    </row>
    <row r="72" spans="1:16" s="14" customFormat="1" ht="13.5" customHeight="1">
      <c r="A72" s="171" t="s">
        <v>239</v>
      </c>
      <c r="B72" s="171" t="s">
        <v>220</v>
      </c>
      <c r="C72" s="171" t="s">
        <v>221</v>
      </c>
      <c r="D72" s="172" t="s">
        <v>240</v>
      </c>
      <c r="E72" s="173" t="s">
        <v>398</v>
      </c>
      <c r="F72" s="171" t="s">
        <v>199</v>
      </c>
      <c r="G72" s="174">
        <v>1</v>
      </c>
      <c r="H72" s="186">
        <v>0</v>
      </c>
      <c r="I72" s="175">
        <f t="shared" si="3"/>
        <v>0</v>
      </c>
      <c r="J72" s="176">
        <v>0</v>
      </c>
      <c r="K72" s="174">
        <f t="shared" si="4"/>
        <v>0</v>
      </c>
      <c r="L72" s="176">
        <v>0</v>
      </c>
      <c r="M72" s="174">
        <f t="shared" si="5"/>
        <v>0</v>
      </c>
      <c r="N72" s="190">
        <v>21</v>
      </c>
      <c r="O72" s="177">
        <v>32</v>
      </c>
      <c r="P72" s="178" t="s">
        <v>114</v>
      </c>
    </row>
    <row r="73" spans="1:16" s="14" customFormat="1" ht="13.5" customHeight="1">
      <c r="A73" s="171" t="s">
        <v>241</v>
      </c>
      <c r="B73" s="171" t="s">
        <v>220</v>
      </c>
      <c r="C73" s="171" t="s">
        <v>221</v>
      </c>
      <c r="D73" s="172" t="s">
        <v>242</v>
      </c>
      <c r="E73" s="173" t="s">
        <v>399</v>
      </c>
      <c r="F73" s="171" t="s">
        <v>199</v>
      </c>
      <c r="G73" s="174">
        <v>4</v>
      </c>
      <c r="H73" s="186">
        <v>0</v>
      </c>
      <c r="I73" s="175">
        <f t="shared" si="3"/>
        <v>0</v>
      </c>
      <c r="J73" s="176">
        <v>0</v>
      </c>
      <c r="K73" s="174">
        <f t="shared" si="4"/>
        <v>0</v>
      </c>
      <c r="L73" s="176">
        <v>0</v>
      </c>
      <c r="M73" s="174">
        <f t="shared" si="5"/>
        <v>0</v>
      </c>
      <c r="N73" s="190">
        <v>21</v>
      </c>
      <c r="O73" s="177">
        <v>32</v>
      </c>
      <c r="P73" s="178" t="s">
        <v>114</v>
      </c>
    </row>
    <row r="74" spans="1:16" s="14" customFormat="1" ht="13.5" customHeight="1">
      <c r="A74" s="171" t="s">
        <v>243</v>
      </c>
      <c r="B74" s="171" t="s">
        <v>220</v>
      </c>
      <c r="C74" s="171" t="s">
        <v>221</v>
      </c>
      <c r="D74" s="172" t="s">
        <v>244</v>
      </c>
      <c r="E74" s="173" t="s">
        <v>400</v>
      </c>
      <c r="F74" s="171" t="s">
        <v>199</v>
      </c>
      <c r="G74" s="174">
        <v>8</v>
      </c>
      <c r="H74" s="186">
        <v>0</v>
      </c>
      <c r="I74" s="175">
        <f t="shared" si="3"/>
        <v>0</v>
      </c>
      <c r="J74" s="176">
        <v>0</v>
      </c>
      <c r="K74" s="174">
        <f t="shared" si="4"/>
        <v>0</v>
      </c>
      <c r="L74" s="176">
        <v>0</v>
      </c>
      <c r="M74" s="174">
        <f t="shared" si="5"/>
        <v>0</v>
      </c>
      <c r="N74" s="190">
        <v>21</v>
      </c>
      <c r="O74" s="177">
        <v>32</v>
      </c>
      <c r="P74" s="178" t="s">
        <v>114</v>
      </c>
    </row>
    <row r="75" spans="1:16" s="14" customFormat="1" ht="13.5" customHeight="1">
      <c r="A75" s="171" t="s">
        <v>245</v>
      </c>
      <c r="B75" s="171" t="s">
        <v>220</v>
      </c>
      <c r="C75" s="171" t="s">
        <v>221</v>
      </c>
      <c r="D75" s="172" t="s">
        <v>246</v>
      </c>
      <c r="E75" s="173" t="s">
        <v>401</v>
      </c>
      <c r="F75" s="171" t="s">
        <v>199</v>
      </c>
      <c r="G75" s="174">
        <v>2</v>
      </c>
      <c r="H75" s="186">
        <v>0</v>
      </c>
      <c r="I75" s="175">
        <f t="shared" si="3"/>
        <v>0</v>
      </c>
      <c r="J75" s="176">
        <v>0</v>
      </c>
      <c r="K75" s="174">
        <f t="shared" si="4"/>
        <v>0</v>
      </c>
      <c r="L75" s="176">
        <v>0</v>
      </c>
      <c r="M75" s="174">
        <f t="shared" si="5"/>
        <v>0</v>
      </c>
      <c r="N75" s="190">
        <v>21</v>
      </c>
      <c r="O75" s="177">
        <v>32</v>
      </c>
      <c r="P75" s="178" t="s">
        <v>114</v>
      </c>
    </row>
    <row r="76" spans="1:16" s="14" customFormat="1" ht="13.5" customHeight="1">
      <c r="A76" s="171" t="s">
        <v>247</v>
      </c>
      <c r="B76" s="171" t="s">
        <v>220</v>
      </c>
      <c r="C76" s="171" t="s">
        <v>221</v>
      </c>
      <c r="D76" s="172" t="s">
        <v>248</v>
      </c>
      <c r="E76" s="173" t="s">
        <v>402</v>
      </c>
      <c r="F76" s="171" t="s">
        <v>199</v>
      </c>
      <c r="G76" s="174">
        <v>4</v>
      </c>
      <c r="H76" s="186">
        <v>0</v>
      </c>
      <c r="I76" s="175">
        <f t="shared" si="3"/>
        <v>0</v>
      </c>
      <c r="J76" s="176">
        <v>0</v>
      </c>
      <c r="K76" s="174">
        <f t="shared" si="4"/>
        <v>0</v>
      </c>
      <c r="L76" s="176">
        <v>0</v>
      </c>
      <c r="M76" s="174">
        <f t="shared" si="5"/>
        <v>0</v>
      </c>
      <c r="N76" s="190">
        <v>21</v>
      </c>
      <c r="O76" s="177">
        <v>32</v>
      </c>
      <c r="P76" s="178" t="s">
        <v>114</v>
      </c>
    </row>
    <row r="77" spans="1:16" s="14" customFormat="1" ht="13.5" customHeight="1">
      <c r="A77" s="171" t="s">
        <v>249</v>
      </c>
      <c r="B77" s="171" t="s">
        <v>220</v>
      </c>
      <c r="C77" s="171" t="s">
        <v>221</v>
      </c>
      <c r="D77" s="172" t="s">
        <v>250</v>
      </c>
      <c r="E77" s="173" t="s">
        <v>403</v>
      </c>
      <c r="F77" s="171" t="s">
        <v>199</v>
      </c>
      <c r="G77" s="174">
        <v>2</v>
      </c>
      <c r="H77" s="186">
        <v>0</v>
      </c>
      <c r="I77" s="175">
        <f t="shared" si="3"/>
        <v>0</v>
      </c>
      <c r="J77" s="176">
        <v>0</v>
      </c>
      <c r="K77" s="174">
        <f t="shared" si="4"/>
        <v>0</v>
      </c>
      <c r="L77" s="176">
        <v>0</v>
      </c>
      <c r="M77" s="174">
        <f t="shared" si="5"/>
        <v>0</v>
      </c>
      <c r="N77" s="190">
        <v>21</v>
      </c>
      <c r="O77" s="177">
        <v>32</v>
      </c>
      <c r="P77" s="178" t="s">
        <v>114</v>
      </c>
    </row>
    <row r="78" spans="1:16" s="14" customFormat="1" ht="13.5" customHeight="1">
      <c r="A78" s="171" t="s">
        <v>251</v>
      </c>
      <c r="B78" s="171" t="s">
        <v>220</v>
      </c>
      <c r="C78" s="171" t="s">
        <v>221</v>
      </c>
      <c r="D78" s="172" t="s">
        <v>252</v>
      </c>
      <c r="E78" s="173" t="s">
        <v>404</v>
      </c>
      <c r="F78" s="171" t="s">
        <v>199</v>
      </c>
      <c r="G78" s="174">
        <v>2</v>
      </c>
      <c r="H78" s="186">
        <v>0</v>
      </c>
      <c r="I78" s="175">
        <f t="shared" si="3"/>
        <v>0</v>
      </c>
      <c r="J78" s="176">
        <v>0</v>
      </c>
      <c r="K78" s="174">
        <f t="shared" si="4"/>
        <v>0</v>
      </c>
      <c r="L78" s="176">
        <v>0</v>
      </c>
      <c r="M78" s="174">
        <f t="shared" si="5"/>
        <v>0</v>
      </c>
      <c r="N78" s="190">
        <v>21</v>
      </c>
      <c r="O78" s="177">
        <v>32</v>
      </c>
      <c r="P78" s="178" t="s">
        <v>114</v>
      </c>
    </row>
    <row r="79" spans="1:16" s="14" customFormat="1" ht="13.5" customHeight="1">
      <c r="A79" s="171" t="s">
        <v>253</v>
      </c>
      <c r="B79" s="171" t="s">
        <v>220</v>
      </c>
      <c r="C79" s="171" t="s">
        <v>221</v>
      </c>
      <c r="D79" s="172" t="s">
        <v>254</v>
      </c>
      <c r="E79" s="173" t="s">
        <v>405</v>
      </c>
      <c r="F79" s="171" t="s">
        <v>199</v>
      </c>
      <c r="G79" s="174">
        <v>9</v>
      </c>
      <c r="H79" s="186">
        <v>0</v>
      </c>
      <c r="I79" s="175">
        <f t="shared" si="3"/>
        <v>0</v>
      </c>
      <c r="J79" s="176">
        <v>0</v>
      </c>
      <c r="K79" s="174">
        <f t="shared" si="4"/>
        <v>0</v>
      </c>
      <c r="L79" s="176">
        <v>0</v>
      </c>
      <c r="M79" s="174">
        <f t="shared" si="5"/>
        <v>0</v>
      </c>
      <c r="N79" s="190">
        <v>21</v>
      </c>
      <c r="O79" s="177">
        <v>32</v>
      </c>
      <c r="P79" s="178" t="s">
        <v>114</v>
      </c>
    </row>
    <row r="80" spans="1:16" s="14" customFormat="1" ht="13.5" customHeight="1">
      <c r="A80" s="171" t="s">
        <v>255</v>
      </c>
      <c r="B80" s="171" t="s">
        <v>220</v>
      </c>
      <c r="C80" s="171" t="s">
        <v>221</v>
      </c>
      <c r="D80" s="172" t="s">
        <v>256</v>
      </c>
      <c r="E80" s="173" t="s">
        <v>406</v>
      </c>
      <c r="F80" s="171" t="s">
        <v>199</v>
      </c>
      <c r="G80" s="174">
        <v>1</v>
      </c>
      <c r="H80" s="186">
        <v>0</v>
      </c>
      <c r="I80" s="175">
        <f t="shared" si="3"/>
        <v>0</v>
      </c>
      <c r="J80" s="176">
        <v>0</v>
      </c>
      <c r="K80" s="174">
        <f t="shared" si="4"/>
        <v>0</v>
      </c>
      <c r="L80" s="176">
        <v>0</v>
      </c>
      <c r="M80" s="174">
        <f t="shared" si="5"/>
        <v>0</v>
      </c>
      <c r="N80" s="190">
        <v>21</v>
      </c>
      <c r="O80" s="177">
        <v>32</v>
      </c>
      <c r="P80" s="178" t="s">
        <v>114</v>
      </c>
    </row>
    <row r="81" spans="1:16" s="14" customFormat="1" ht="13.5" customHeight="1">
      <c r="A81" s="171" t="s">
        <v>257</v>
      </c>
      <c r="B81" s="171" t="s">
        <v>220</v>
      </c>
      <c r="C81" s="171" t="s">
        <v>221</v>
      </c>
      <c r="D81" s="172" t="s">
        <v>258</v>
      </c>
      <c r="E81" s="173" t="s">
        <v>407</v>
      </c>
      <c r="F81" s="171" t="s">
        <v>199</v>
      </c>
      <c r="G81" s="174">
        <v>2</v>
      </c>
      <c r="H81" s="186">
        <v>0</v>
      </c>
      <c r="I81" s="175">
        <f t="shared" si="3"/>
        <v>0</v>
      </c>
      <c r="J81" s="176">
        <v>0</v>
      </c>
      <c r="K81" s="174">
        <f t="shared" si="4"/>
        <v>0</v>
      </c>
      <c r="L81" s="176">
        <v>0</v>
      </c>
      <c r="M81" s="174">
        <f t="shared" si="5"/>
        <v>0</v>
      </c>
      <c r="N81" s="190">
        <v>21</v>
      </c>
      <c r="O81" s="177">
        <v>32</v>
      </c>
      <c r="P81" s="178" t="s">
        <v>114</v>
      </c>
    </row>
    <row r="82" spans="1:16" s="14" customFormat="1" ht="13.5" customHeight="1">
      <c r="A82" s="171" t="s">
        <v>259</v>
      </c>
      <c r="B82" s="171" t="s">
        <v>220</v>
      </c>
      <c r="C82" s="171" t="s">
        <v>221</v>
      </c>
      <c r="D82" s="172" t="s">
        <v>260</v>
      </c>
      <c r="E82" s="173" t="s">
        <v>408</v>
      </c>
      <c r="F82" s="171" t="s">
        <v>199</v>
      </c>
      <c r="G82" s="174">
        <v>1</v>
      </c>
      <c r="H82" s="186">
        <v>0</v>
      </c>
      <c r="I82" s="175">
        <f t="shared" si="3"/>
        <v>0</v>
      </c>
      <c r="J82" s="176">
        <v>0</v>
      </c>
      <c r="K82" s="174">
        <f t="shared" si="4"/>
        <v>0</v>
      </c>
      <c r="L82" s="176">
        <v>0</v>
      </c>
      <c r="M82" s="174">
        <f t="shared" si="5"/>
        <v>0</v>
      </c>
      <c r="N82" s="190">
        <v>21</v>
      </c>
      <c r="O82" s="177">
        <v>32</v>
      </c>
      <c r="P82" s="178" t="s">
        <v>114</v>
      </c>
    </row>
    <row r="83" spans="1:16" s="14" customFormat="1" ht="13.5" customHeight="1">
      <c r="A83" s="171" t="s">
        <v>261</v>
      </c>
      <c r="B83" s="171" t="s">
        <v>220</v>
      </c>
      <c r="C83" s="171" t="s">
        <v>221</v>
      </c>
      <c r="D83" s="172" t="s">
        <v>262</v>
      </c>
      <c r="E83" s="173" t="s">
        <v>409</v>
      </c>
      <c r="F83" s="171" t="s">
        <v>199</v>
      </c>
      <c r="G83" s="174">
        <v>1</v>
      </c>
      <c r="H83" s="186">
        <v>0</v>
      </c>
      <c r="I83" s="175">
        <f t="shared" si="3"/>
        <v>0</v>
      </c>
      <c r="J83" s="176">
        <v>0</v>
      </c>
      <c r="K83" s="174">
        <f t="shared" si="4"/>
        <v>0</v>
      </c>
      <c r="L83" s="176">
        <v>0</v>
      </c>
      <c r="M83" s="174">
        <f t="shared" si="5"/>
        <v>0</v>
      </c>
      <c r="N83" s="190">
        <v>21</v>
      </c>
      <c r="O83" s="177">
        <v>32</v>
      </c>
      <c r="P83" s="178" t="s">
        <v>114</v>
      </c>
    </row>
    <row r="84" spans="1:16" s="14" customFormat="1" ht="13.5" customHeight="1">
      <c r="A84" s="171" t="s">
        <v>263</v>
      </c>
      <c r="B84" s="171" t="s">
        <v>220</v>
      </c>
      <c r="C84" s="171" t="s">
        <v>221</v>
      </c>
      <c r="D84" s="172" t="s">
        <v>264</v>
      </c>
      <c r="E84" s="173" t="s">
        <v>410</v>
      </c>
      <c r="F84" s="171" t="s">
        <v>199</v>
      </c>
      <c r="G84" s="174">
        <v>2</v>
      </c>
      <c r="H84" s="186">
        <v>0</v>
      </c>
      <c r="I84" s="175">
        <f t="shared" si="3"/>
        <v>0</v>
      </c>
      <c r="J84" s="176">
        <v>0</v>
      </c>
      <c r="K84" s="174">
        <f t="shared" si="4"/>
        <v>0</v>
      </c>
      <c r="L84" s="176">
        <v>0</v>
      </c>
      <c r="M84" s="174">
        <f t="shared" si="5"/>
        <v>0</v>
      </c>
      <c r="N84" s="190">
        <v>21</v>
      </c>
      <c r="O84" s="177">
        <v>32</v>
      </c>
      <c r="P84" s="178" t="s">
        <v>114</v>
      </c>
    </row>
    <row r="85" spans="1:16" s="14" customFormat="1" ht="13.5" customHeight="1">
      <c r="A85" s="158" t="s">
        <v>265</v>
      </c>
      <c r="B85" s="158" t="s">
        <v>109</v>
      </c>
      <c r="C85" s="158" t="s">
        <v>154</v>
      </c>
      <c r="D85" s="159" t="s">
        <v>266</v>
      </c>
      <c r="E85" s="160" t="s">
        <v>267</v>
      </c>
      <c r="F85" s="158" t="s">
        <v>117</v>
      </c>
      <c r="G85" s="161">
        <v>93.676</v>
      </c>
      <c r="H85" s="184">
        <v>0</v>
      </c>
      <c r="I85" s="162">
        <f t="shared" si="3"/>
        <v>0</v>
      </c>
      <c r="J85" s="163">
        <v>0</v>
      </c>
      <c r="K85" s="161">
        <f t="shared" si="4"/>
        <v>0</v>
      </c>
      <c r="L85" s="163">
        <v>0</v>
      </c>
      <c r="M85" s="161">
        <f t="shared" si="5"/>
        <v>0</v>
      </c>
      <c r="N85" s="189">
        <v>21</v>
      </c>
      <c r="O85" s="164">
        <v>16</v>
      </c>
      <c r="P85" s="14" t="s">
        <v>114</v>
      </c>
    </row>
    <row r="86" spans="4:19" s="14" customFormat="1" ht="15.75" customHeight="1">
      <c r="D86" s="165"/>
      <c r="E86" s="166" t="s">
        <v>268</v>
      </c>
      <c r="G86" s="167">
        <v>21.315</v>
      </c>
      <c r="H86" s="185"/>
      <c r="N86" s="185"/>
      <c r="P86" s="165" t="s">
        <v>114</v>
      </c>
      <c r="Q86" s="165" t="s">
        <v>114</v>
      </c>
      <c r="R86" s="165" t="s">
        <v>144</v>
      </c>
      <c r="S86" s="165" t="s">
        <v>105</v>
      </c>
    </row>
    <row r="87" spans="4:19" s="14" customFormat="1" ht="15.75" customHeight="1">
      <c r="D87" s="165"/>
      <c r="E87" s="166" t="s">
        <v>269</v>
      </c>
      <c r="G87" s="167">
        <v>15.66</v>
      </c>
      <c r="H87" s="185"/>
      <c r="N87" s="185"/>
      <c r="P87" s="165" t="s">
        <v>114</v>
      </c>
      <c r="Q87" s="165" t="s">
        <v>114</v>
      </c>
      <c r="R87" s="165" t="s">
        <v>144</v>
      </c>
      <c r="S87" s="165" t="s">
        <v>105</v>
      </c>
    </row>
    <row r="88" spans="4:19" s="14" customFormat="1" ht="15.75" customHeight="1">
      <c r="D88" s="165"/>
      <c r="E88" s="166" t="s">
        <v>270</v>
      </c>
      <c r="G88" s="167">
        <v>2.61</v>
      </c>
      <c r="H88" s="185"/>
      <c r="N88" s="185"/>
      <c r="P88" s="165" t="s">
        <v>114</v>
      </c>
      <c r="Q88" s="165" t="s">
        <v>114</v>
      </c>
      <c r="R88" s="165" t="s">
        <v>144</v>
      </c>
      <c r="S88" s="165" t="s">
        <v>105</v>
      </c>
    </row>
    <row r="89" spans="4:19" s="14" customFormat="1" ht="15.75" customHeight="1">
      <c r="D89" s="165"/>
      <c r="E89" s="166" t="s">
        <v>271</v>
      </c>
      <c r="G89" s="167">
        <v>28.348</v>
      </c>
      <c r="H89" s="185"/>
      <c r="N89" s="185"/>
      <c r="P89" s="165" t="s">
        <v>114</v>
      </c>
      <c r="Q89" s="165" t="s">
        <v>114</v>
      </c>
      <c r="R89" s="165" t="s">
        <v>144</v>
      </c>
      <c r="S89" s="165" t="s">
        <v>105</v>
      </c>
    </row>
    <row r="90" spans="4:19" s="14" customFormat="1" ht="15.75" customHeight="1">
      <c r="D90" s="165"/>
      <c r="E90" s="166" t="s">
        <v>272</v>
      </c>
      <c r="G90" s="167">
        <v>4.8</v>
      </c>
      <c r="H90" s="185"/>
      <c r="N90" s="185"/>
      <c r="P90" s="165" t="s">
        <v>114</v>
      </c>
      <c r="Q90" s="165" t="s">
        <v>114</v>
      </c>
      <c r="R90" s="165" t="s">
        <v>144</v>
      </c>
      <c r="S90" s="165" t="s">
        <v>105</v>
      </c>
    </row>
    <row r="91" spans="4:19" s="14" customFormat="1" ht="15.75" customHeight="1">
      <c r="D91" s="165"/>
      <c r="E91" s="166" t="s">
        <v>273</v>
      </c>
      <c r="G91" s="167">
        <v>1.2</v>
      </c>
      <c r="H91" s="185"/>
      <c r="N91" s="185"/>
      <c r="P91" s="165" t="s">
        <v>114</v>
      </c>
      <c r="Q91" s="165" t="s">
        <v>114</v>
      </c>
      <c r="R91" s="165" t="s">
        <v>144</v>
      </c>
      <c r="S91" s="165" t="s">
        <v>105</v>
      </c>
    </row>
    <row r="92" spans="4:19" s="14" customFormat="1" ht="15.75" customHeight="1">
      <c r="D92" s="165"/>
      <c r="E92" s="166" t="s">
        <v>274</v>
      </c>
      <c r="G92" s="167">
        <v>4.42</v>
      </c>
      <c r="H92" s="185"/>
      <c r="N92" s="185"/>
      <c r="P92" s="165" t="s">
        <v>114</v>
      </c>
      <c r="Q92" s="165" t="s">
        <v>114</v>
      </c>
      <c r="R92" s="165" t="s">
        <v>144</v>
      </c>
      <c r="S92" s="165" t="s">
        <v>105</v>
      </c>
    </row>
    <row r="93" spans="4:19" s="14" customFormat="1" ht="15.75" customHeight="1">
      <c r="D93" s="165"/>
      <c r="E93" s="166" t="s">
        <v>275</v>
      </c>
      <c r="G93" s="167">
        <v>3.96</v>
      </c>
      <c r="H93" s="185"/>
      <c r="N93" s="185"/>
      <c r="P93" s="165" t="s">
        <v>114</v>
      </c>
      <c r="Q93" s="165" t="s">
        <v>114</v>
      </c>
      <c r="R93" s="165" t="s">
        <v>144</v>
      </c>
      <c r="S93" s="165" t="s">
        <v>105</v>
      </c>
    </row>
    <row r="94" spans="4:19" s="14" customFormat="1" ht="15.75" customHeight="1">
      <c r="D94" s="165"/>
      <c r="E94" s="166" t="s">
        <v>276</v>
      </c>
      <c r="G94" s="167">
        <v>3.24</v>
      </c>
      <c r="H94" s="185"/>
      <c r="N94" s="185"/>
      <c r="P94" s="165" t="s">
        <v>114</v>
      </c>
      <c r="Q94" s="165" t="s">
        <v>114</v>
      </c>
      <c r="R94" s="165" t="s">
        <v>144</v>
      </c>
      <c r="S94" s="165" t="s">
        <v>105</v>
      </c>
    </row>
    <row r="95" spans="4:19" s="14" customFormat="1" ht="15.75" customHeight="1">
      <c r="D95" s="165"/>
      <c r="E95" s="166" t="s">
        <v>277</v>
      </c>
      <c r="G95" s="167">
        <v>1.958</v>
      </c>
      <c r="H95" s="185"/>
      <c r="N95" s="185"/>
      <c r="P95" s="165" t="s">
        <v>114</v>
      </c>
      <c r="Q95" s="165" t="s">
        <v>114</v>
      </c>
      <c r="R95" s="165" t="s">
        <v>144</v>
      </c>
      <c r="S95" s="165" t="s">
        <v>105</v>
      </c>
    </row>
    <row r="96" spans="4:19" s="14" customFormat="1" ht="15.75" customHeight="1">
      <c r="D96" s="165"/>
      <c r="E96" s="166" t="s">
        <v>278</v>
      </c>
      <c r="G96" s="167">
        <v>1.74</v>
      </c>
      <c r="H96" s="185"/>
      <c r="N96" s="185"/>
      <c r="P96" s="165" t="s">
        <v>114</v>
      </c>
      <c r="Q96" s="165" t="s">
        <v>114</v>
      </c>
      <c r="R96" s="165" t="s">
        <v>144</v>
      </c>
      <c r="S96" s="165" t="s">
        <v>105</v>
      </c>
    </row>
    <row r="97" spans="4:19" s="14" customFormat="1" ht="15.75" customHeight="1">
      <c r="D97" s="165"/>
      <c r="E97" s="166" t="s">
        <v>279</v>
      </c>
      <c r="G97" s="167">
        <v>2.465</v>
      </c>
      <c r="H97" s="185"/>
      <c r="N97" s="185"/>
      <c r="P97" s="165" t="s">
        <v>114</v>
      </c>
      <c r="Q97" s="165" t="s">
        <v>114</v>
      </c>
      <c r="R97" s="165" t="s">
        <v>144</v>
      </c>
      <c r="S97" s="165" t="s">
        <v>105</v>
      </c>
    </row>
    <row r="98" spans="4:19" s="14" customFormat="1" ht="15.75" customHeight="1">
      <c r="D98" s="165"/>
      <c r="E98" s="166" t="s">
        <v>280</v>
      </c>
      <c r="G98" s="167">
        <v>1.96</v>
      </c>
      <c r="H98" s="185"/>
      <c r="N98" s="185"/>
      <c r="P98" s="165" t="s">
        <v>114</v>
      </c>
      <c r="Q98" s="165" t="s">
        <v>114</v>
      </c>
      <c r="R98" s="165" t="s">
        <v>144</v>
      </c>
      <c r="S98" s="165" t="s">
        <v>105</v>
      </c>
    </row>
    <row r="99" spans="4:19" s="14" customFormat="1" ht="15.75" customHeight="1">
      <c r="D99" s="168"/>
      <c r="E99" s="169" t="s">
        <v>188</v>
      </c>
      <c r="G99" s="170">
        <v>93.676</v>
      </c>
      <c r="H99" s="185"/>
      <c r="N99" s="185"/>
      <c r="P99" s="168" t="s">
        <v>114</v>
      </c>
      <c r="Q99" s="168" t="s">
        <v>120</v>
      </c>
      <c r="R99" s="168" t="s">
        <v>144</v>
      </c>
      <c r="S99" s="168" t="s">
        <v>108</v>
      </c>
    </row>
    <row r="100" spans="1:16" s="14" customFormat="1" ht="13.5" customHeight="1">
      <c r="A100" s="158" t="s">
        <v>281</v>
      </c>
      <c r="B100" s="158" t="s">
        <v>109</v>
      </c>
      <c r="C100" s="158" t="s">
        <v>154</v>
      </c>
      <c r="D100" s="159" t="s">
        <v>282</v>
      </c>
      <c r="E100" s="160" t="s">
        <v>283</v>
      </c>
      <c r="F100" s="158" t="s">
        <v>117</v>
      </c>
      <c r="G100" s="161">
        <v>311.075</v>
      </c>
      <c r="H100" s="184">
        <v>0</v>
      </c>
      <c r="I100" s="162">
        <f>ROUND(G100*H100,2)</f>
        <v>0</v>
      </c>
      <c r="J100" s="163">
        <v>0</v>
      </c>
      <c r="K100" s="161">
        <f>G100*J100</f>
        <v>0</v>
      </c>
      <c r="L100" s="163">
        <v>0</v>
      </c>
      <c r="M100" s="161">
        <f>G100*L100</f>
        <v>0</v>
      </c>
      <c r="N100" s="189">
        <v>21</v>
      </c>
      <c r="O100" s="164">
        <v>16</v>
      </c>
      <c r="P100" s="14" t="s">
        <v>114</v>
      </c>
    </row>
    <row r="101" spans="4:19" s="14" customFormat="1" ht="15.75" customHeight="1">
      <c r="D101" s="165"/>
      <c r="E101" s="166" t="s">
        <v>284</v>
      </c>
      <c r="G101" s="167">
        <v>8.063</v>
      </c>
      <c r="H101" s="185"/>
      <c r="N101" s="185"/>
      <c r="P101" s="165" t="s">
        <v>114</v>
      </c>
      <c r="Q101" s="165" t="s">
        <v>114</v>
      </c>
      <c r="R101" s="165" t="s">
        <v>144</v>
      </c>
      <c r="S101" s="165" t="s">
        <v>105</v>
      </c>
    </row>
    <row r="102" spans="4:19" s="14" customFormat="1" ht="15.75" customHeight="1">
      <c r="D102" s="165"/>
      <c r="E102" s="166" t="s">
        <v>285</v>
      </c>
      <c r="G102" s="167">
        <v>28.058</v>
      </c>
      <c r="H102" s="185"/>
      <c r="N102" s="185"/>
      <c r="P102" s="165" t="s">
        <v>114</v>
      </c>
      <c r="Q102" s="165" t="s">
        <v>114</v>
      </c>
      <c r="R102" s="165" t="s">
        <v>144</v>
      </c>
      <c r="S102" s="165" t="s">
        <v>105</v>
      </c>
    </row>
    <row r="103" spans="4:19" s="14" customFormat="1" ht="15.75" customHeight="1">
      <c r="D103" s="165"/>
      <c r="E103" s="166" t="s">
        <v>286</v>
      </c>
      <c r="G103" s="167">
        <v>9.12</v>
      </c>
      <c r="H103" s="185"/>
      <c r="N103" s="185"/>
      <c r="P103" s="165" t="s">
        <v>114</v>
      </c>
      <c r="Q103" s="165" t="s">
        <v>114</v>
      </c>
      <c r="R103" s="165" t="s">
        <v>144</v>
      </c>
      <c r="S103" s="165" t="s">
        <v>105</v>
      </c>
    </row>
    <row r="104" spans="4:19" s="14" customFormat="1" ht="15.75" customHeight="1">
      <c r="D104" s="165"/>
      <c r="E104" s="166" t="s">
        <v>287</v>
      </c>
      <c r="G104" s="167">
        <v>32.895</v>
      </c>
      <c r="H104" s="185"/>
      <c r="N104" s="185"/>
      <c r="P104" s="165" t="s">
        <v>114</v>
      </c>
      <c r="Q104" s="165" t="s">
        <v>114</v>
      </c>
      <c r="R104" s="165" t="s">
        <v>144</v>
      </c>
      <c r="S104" s="165" t="s">
        <v>105</v>
      </c>
    </row>
    <row r="105" spans="4:19" s="14" customFormat="1" ht="15.75" customHeight="1">
      <c r="D105" s="165"/>
      <c r="E105" s="166" t="s">
        <v>288</v>
      </c>
      <c r="G105" s="167">
        <v>3.4</v>
      </c>
      <c r="H105" s="185"/>
      <c r="N105" s="185"/>
      <c r="P105" s="165" t="s">
        <v>114</v>
      </c>
      <c r="Q105" s="165" t="s">
        <v>114</v>
      </c>
      <c r="R105" s="165" t="s">
        <v>144</v>
      </c>
      <c r="S105" s="165" t="s">
        <v>105</v>
      </c>
    </row>
    <row r="106" spans="4:19" s="14" customFormat="1" ht="15.75" customHeight="1">
      <c r="D106" s="165"/>
      <c r="E106" s="166" t="s">
        <v>289</v>
      </c>
      <c r="G106" s="167">
        <v>3.01</v>
      </c>
      <c r="H106" s="185"/>
      <c r="N106" s="185"/>
      <c r="P106" s="165" t="s">
        <v>114</v>
      </c>
      <c r="Q106" s="165" t="s">
        <v>114</v>
      </c>
      <c r="R106" s="165" t="s">
        <v>144</v>
      </c>
      <c r="S106" s="165" t="s">
        <v>105</v>
      </c>
    </row>
    <row r="107" spans="4:19" s="14" customFormat="1" ht="15.75" customHeight="1">
      <c r="D107" s="165"/>
      <c r="E107" s="166" t="s">
        <v>290</v>
      </c>
      <c r="G107" s="167">
        <v>153.833</v>
      </c>
      <c r="H107" s="185"/>
      <c r="N107" s="185"/>
      <c r="P107" s="165" t="s">
        <v>114</v>
      </c>
      <c r="Q107" s="165" t="s">
        <v>114</v>
      </c>
      <c r="R107" s="165" t="s">
        <v>144</v>
      </c>
      <c r="S107" s="165" t="s">
        <v>105</v>
      </c>
    </row>
    <row r="108" spans="4:19" s="14" customFormat="1" ht="15.75" customHeight="1">
      <c r="D108" s="165"/>
      <c r="E108" s="166" t="s">
        <v>291</v>
      </c>
      <c r="G108" s="167">
        <v>40.313</v>
      </c>
      <c r="H108" s="185"/>
      <c r="N108" s="185"/>
      <c r="P108" s="165" t="s">
        <v>114</v>
      </c>
      <c r="Q108" s="165" t="s">
        <v>114</v>
      </c>
      <c r="R108" s="165" t="s">
        <v>144</v>
      </c>
      <c r="S108" s="165" t="s">
        <v>105</v>
      </c>
    </row>
    <row r="109" spans="4:19" s="14" customFormat="1" ht="15.75" customHeight="1">
      <c r="D109" s="165"/>
      <c r="E109" s="166" t="s">
        <v>292</v>
      </c>
      <c r="G109" s="167">
        <v>9.353</v>
      </c>
      <c r="H109" s="185"/>
      <c r="N109" s="185"/>
      <c r="P109" s="165" t="s">
        <v>114</v>
      </c>
      <c r="Q109" s="165" t="s">
        <v>114</v>
      </c>
      <c r="R109" s="165" t="s">
        <v>144</v>
      </c>
      <c r="S109" s="165" t="s">
        <v>105</v>
      </c>
    </row>
    <row r="110" spans="4:19" s="14" customFormat="1" ht="15.75" customHeight="1">
      <c r="D110" s="165"/>
      <c r="E110" s="166" t="s">
        <v>293</v>
      </c>
      <c r="G110" s="167">
        <v>9.03</v>
      </c>
      <c r="H110" s="185"/>
      <c r="N110" s="185"/>
      <c r="P110" s="165" t="s">
        <v>114</v>
      </c>
      <c r="Q110" s="165" t="s">
        <v>114</v>
      </c>
      <c r="R110" s="165" t="s">
        <v>144</v>
      </c>
      <c r="S110" s="165" t="s">
        <v>105</v>
      </c>
    </row>
    <row r="111" spans="4:19" s="14" customFormat="1" ht="15.75" customHeight="1">
      <c r="D111" s="165"/>
      <c r="E111" s="166" t="s">
        <v>294</v>
      </c>
      <c r="G111" s="167">
        <v>12.04</v>
      </c>
      <c r="H111" s="185"/>
      <c r="N111" s="185"/>
      <c r="P111" s="165" t="s">
        <v>114</v>
      </c>
      <c r="Q111" s="165" t="s">
        <v>114</v>
      </c>
      <c r="R111" s="165" t="s">
        <v>144</v>
      </c>
      <c r="S111" s="165" t="s">
        <v>105</v>
      </c>
    </row>
    <row r="112" spans="4:19" s="14" customFormat="1" ht="15.75" customHeight="1">
      <c r="D112" s="165"/>
      <c r="E112" s="166" t="s">
        <v>280</v>
      </c>
      <c r="G112" s="167">
        <v>1.96</v>
      </c>
      <c r="H112" s="185"/>
      <c r="N112" s="185"/>
      <c r="P112" s="165" t="s">
        <v>114</v>
      </c>
      <c r="Q112" s="165" t="s">
        <v>114</v>
      </c>
      <c r="R112" s="165" t="s">
        <v>144</v>
      </c>
      <c r="S112" s="165" t="s">
        <v>105</v>
      </c>
    </row>
    <row r="113" spans="4:19" s="14" customFormat="1" ht="15.75" customHeight="1">
      <c r="D113" s="168"/>
      <c r="E113" s="169" t="s">
        <v>188</v>
      </c>
      <c r="G113" s="170">
        <v>311.075</v>
      </c>
      <c r="H113" s="185"/>
      <c r="N113" s="185"/>
      <c r="P113" s="168" t="s">
        <v>114</v>
      </c>
      <c r="Q113" s="168" t="s">
        <v>120</v>
      </c>
      <c r="R113" s="168" t="s">
        <v>144</v>
      </c>
      <c r="S113" s="168" t="s">
        <v>108</v>
      </c>
    </row>
    <row r="114" spans="1:16" s="14" customFormat="1" ht="24" customHeight="1">
      <c r="A114" s="158" t="s">
        <v>295</v>
      </c>
      <c r="B114" s="158" t="s">
        <v>109</v>
      </c>
      <c r="C114" s="158" t="s">
        <v>154</v>
      </c>
      <c r="D114" s="159" t="s">
        <v>296</v>
      </c>
      <c r="E114" s="160" t="s">
        <v>297</v>
      </c>
      <c r="F114" s="158" t="s">
        <v>157</v>
      </c>
      <c r="G114" s="161">
        <v>65</v>
      </c>
      <c r="H114" s="184">
        <v>0</v>
      </c>
      <c r="I114" s="162">
        <f>ROUND(G114*H114,2)</f>
        <v>0</v>
      </c>
      <c r="J114" s="163">
        <v>0</v>
      </c>
      <c r="K114" s="161">
        <f>G114*J114</f>
        <v>0</v>
      </c>
      <c r="L114" s="163">
        <v>0</v>
      </c>
      <c r="M114" s="161">
        <f>G114*L114</f>
        <v>0</v>
      </c>
      <c r="N114" s="189">
        <v>21</v>
      </c>
      <c r="O114" s="164">
        <v>16</v>
      </c>
      <c r="P114" s="14" t="s">
        <v>114</v>
      </c>
    </row>
    <row r="115" spans="1:16" s="14" customFormat="1" ht="24" customHeight="1">
      <c r="A115" s="158" t="s">
        <v>298</v>
      </c>
      <c r="B115" s="158" t="s">
        <v>109</v>
      </c>
      <c r="C115" s="158" t="s">
        <v>154</v>
      </c>
      <c r="D115" s="159" t="s">
        <v>299</v>
      </c>
      <c r="E115" s="160" t="s">
        <v>300</v>
      </c>
      <c r="F115" s="158" t="s">
        <v>157</v>
      </c>
      <c r="G115" s="161">
        <v>98</v>
      </c>
      <c r="H115" s="184">
        <v>0</v>
      </c>
      <c r="I115" s="162">
        <f>ROUND(G115*H115,2)</f>
        <v>0</v>
      </c>
      <c r="J115" s="163">
        <v>0</v>
      </c>
      <c r="K115" s="161">
        <f>G115*J115</f>
        <v>0</v>
      </c>
      <c r="L115" s="163">
        <v>0</v>
      </c>
      <c r="M115" s="161">
        <f>G115*L115</f>
        <v>0</v>
      </c>
      <c r="N115" s="189">
        <v>21</v>
      </c>
      <c r="O115" s="164">
        <v>16</v>
      </c>
      <c r="P115" s="14" t="s">
        <v>114</v>
      </c>
    </row>
    <row r="116" spans="1:16" s="14" customFormat="1" ht="24" customHeight="1">
      <c r="A116" s="158" t="s">
        <v>301</v>
      </c>
      <c r="B116" s="158" t="s">
        <v>109</v>
      </c>
      <c r="C116" s="158" t="s">
        <v>154</v>
      </c>
      <c r="D116" s="159" t="s">
        <v>302</v>
      </c>
      <c r="E116" s="160" t="s">
        <v>303</v>
      </c>
      <c r="F116" s="158" t="s">
        <v>157</v>
      </c>
      <c r="G116" s="161">
        <v>21</v>
      </c>
      <c r="H116" s="184">
        <v>0</v>
      </c>
      <c r="I116" s="162">
        <f>ROUND(G116*H116,2)</f>
        <v>0</v>
      </c>
      <c r="J116" s="163">
        <v>0</v>
      </c>
      <c r="K116" s="161">
        <f>G116*J116</f>
        <v>0</v>
      </c>
      <c r="L116" s="163">
        <v>0</v>
      </c>
      <c r="M116" s="161">
        <f>G116*L116</f>
        <v>0</v>
      </c>
      <c r="N116" s="189">
        <v>21</v>
      </c>
      <c r="O116" s="164">
        <v>16</v>
      </c>
      <c r="P116" s="14" t="s">
        <v>114</v>
      </c>
    </row>
    <row r="117" spans="1:16" s="14" customFormat="1" ht="13.5" customHeight="1">
      <c r="A117" s="171" t="s">
        <v>304</v>
      </c>
      <c r="B117" s="171" t="s">
        <v>220</v>
      </c>
      <c r="C117" s="171" t="s">
        <v>221</v>
      </c>
      <c r="D117" s="172" t="s">
        <v>305</v>
      </c>
      <c r="E117" s="173" t="s">
        <v>411</v>
      </c>
      <c r="F117" s="171" t="s">
        <v>113</v>
      </c>
      <c r="G117" s="174">
        <v>213.5</v>
      </c>
      <c r="H117" s="186">
        <v>0</v>
      </c>
      <c r="I117" s="175">
        <f>ROUND(G117*H117,2)</f>
        <v>0</v>
      </c>
      <c r="J117" s="176">
        <v>0</v>
      </c>
      <c r="K117" s="174">
        <f>G117*J117</f>
        <v>0</v>
      </c>
      <c r="L117" s="176">
        <v>0</v>
      </c>
      <c r="M117" s="174">
        <f>G117*L117</f>
        <v>0</v>
      </c>
      <c r="N117" s="190">
        <v>21</v>
      </c>
      <c r="O117" s="177">
        <v>32</v>
      </c>
      <c r="P117" s="178" t="s">
        <v>114</v>
      </c>
    </row>
    <row r="118" spans="4:19" s="14" customFormat="1" ht="15.75" customHeight="1">
      <c r="D118" s="165"/>
      <c r="E118" s="166" t="s">
        <v>306</v>
      </c>
      <c r="G118" s="167">
        <v>63.65</v>
      </c>
      <c r="H118" s="185"/>
      <c r="N118" s="185"/>
      <c r="P118" s="165" t="s">
        <v>114</v>
      </c>
      <c r="Q118" s="165" t="s">
        <v>114</v>
      </c>
      <c r="R118" s="165" t="s">
        <v>144</v>
      </c>
      <c r="S118" s="165" t="s">
        <v>105</v>
      </c>
    </row>
    <row r="119" spans="4:19" s="14" customFormat="1" ht="15.75" customHeight="1">
      <c r="D119" s="165"/>
      <c r="E119" s="166" t="s">
        <v>307</v>
      </c>
      <c r="G119" s="167">
        <v>44</v>
      </c>
      <c r="H119" s="185"/>
      <c r="N119" s="185"/>
      <c r="P119" s="165" t="s">
        <v>114</v>
      </c>
      <c r="Q119" s="165" t="s">
        <v>114</v>
      </c>
      <c r="R119" s="165" t="s">
        <v>144</v>
      </c>
      <c r="S119" s="165" t="s">
        <v>105</v>
      </c>
    </row>
    <row r="120" spans="4:19" s="14" customFormat="1" ht="15.75" customHeight="1">
      <c r="D120" s="165"/>
      <c r="E120" s="166" t="s">
        <v>308</v>
      </c>
      <c r="G120" s="167">
        <v>105.85</v>
      </c>
      <c r="H120" s="185"/>
      <c r="N120" s="185"/>
      <c r="P120" s="165" t="s">
        <v>114</v>
      </c>
      <c r="Q120" s="165" t="s">
        <v>114</v>
      </c>
      <c r="R120" s="165" t="s">
        <v>144</v>
      </c>
      <c r="S120" s="165" t="s">
        <v>105</v>
      </c>
    </row>
    <row r="121" spans="4:19" s="14" customFormat="1" ht="15.75" customHeight="1">
      <c r="D121" s="168"/>
      <c r="E121" s="169" t="s">
        <v>188</v>
      </c>
      <c r="G121" s="170">
        <v>213.5</v>
      </c>
      <c r="H121" s="185"/>
      <c r="N121" s="185"/>
      <c r="P121" s="168" t="s">
        <v>114</v>
      </c>
      <c r="Q121" s="168" t="s">
        <v>120</v>
      </c>
      <c r="R121" s="168" t="s">
        <v>144</v>
      </c>
      <c r="S121" s="168" t="s">
        <v>108</v>
      </c>
    </row>
    <row r="122" spans="1:16" s="14" customFormat="1" ht="13.5" customHeight="1">
      <c r="A122" s="171" t="s">
        <v>309</v>
      </c>
      <c r="B122" s="171" t="s">
        <v>220</v>
      </c>
      <c r="C122" s="171" t="s">
        <v>221</v>
      </c>
      <c r="D122" s="172" t="s">
        <v>310</v>
      </c>
      <c r="E122" s="173" t="s">
        <v>412</v>
      </c>
      <c r="F122" s="171" t="s">
        <v>157</v>
      </c>
      <c r="G122" s="174">
        <v>368</v>
      </c>
      <c r="H122" s="186">
        <v>0</v>
      </c>
      <c r="I122" s="175">
        <f>ROUND(G122*H122,2)</f>
        <v>0</v>
      </c>
      <c r="J122" s="176">
        <v>0</v>
      </c>
      <c r="K122" s="174">
        <f>G122*J122</f>
        <v>0</v>
      </c>
      <c r="L122" s="176">
        <v>0</v>
      </c>
      <c r="M122" s="174">
        <f>G122*L122</f>
        <v>0</v>
      </c>
      <c r="N122" s="190">
        <v>21</v>
      </c>
      <c r="O122" s="177">
        <v>32</v>
      </c>
      <c r="P122" s="178" t="s">
        <v>114</v>
      </c>
    </row>
    <row r="123" spans="1:16" s="14" customFormat="1" ht="13.5" customHeight="1">
      <c r="A123" s="158" t="s">
        <v>106</v>
      </c>
      <c r="B123" s="158" t="s">
        <v>109</v>
      </c>
      <c r="C123" s="158" t="s">
        <v>110</v>
      </c>
      <c r="D123" s="159" t="s">
        <v>311</v>
      </c>
      <c r="E123" s="160" t="s">
        <v>312</v>
      </c>
      <c r="F123" s="158" t="s">
        <v>113</v>
      </c>
      <c r="G123" s="161">
        <v>213.5</v>
      </c>
      <c r="H123" s="184">
        <v>0</v>
      </c>
      <c r="I123" s="162">
        <f>ROUND(G123*H123,2)</f>
        <v>0</v>
      </c>
      <c r="J123" s="163">
        <v>0</v>
      </c>
      <c r="K123" s="161">
        <f>G123*J123</f>
        <v>0</v>
      </c>
      <c r="L123" s="163">
        <v>0</v>
      </c>
      <c r="M123" s="161">
        <f>G123*L123</f>
        <v>0</v>
      </c>
      <c r="N123" s="189">
        <v>21</v>
      </c>
      <c r="O123" s="164">
        <v>16</v>
      </c>
      <c r="P123" s="14" t="s">
        <v>114</v>
      </c>
    </row>
    <row r="124" spans="1:16" s="14" customFormat="1" ht="13.5" customHeight="1">
      <c r="A124" s="158" t="s">
        <v>127</v>
      </c>
      <c r="B124" s="158" t="s">
        <v>109</v>
      </c>
      <c r="C124" s="158" t="s">
        <v>110</v>
      </c>
      <c r="D124" s="159" t="s">
        <v>313</v>
      </c>
      <c r="E124" s="160" t="s">
        <v>413</v>
      </c>
      <c r="F124" s="158" t="s">
        <v>113</v>
      </c>
      <c r="G124" s="161">
        <v>905</v>
      </c>
      <c r="H124" s="184">
        <v>0</v>
      </c>
      <c r="I124" s="162">
        <f>ROUND(G124*H124,2)</f>
        <v>0</v>
      </c>
      <c r="J124" s="163">
        <v>0</v>
      </c>
      <c r="K124" s="161">
        <f>G124*J124</f>
        <v>0</v>
      </c>
      <c r="L124" s="163">
        <v>0</v>
      </c>
      <c r="M124" s="161">
        <f>G124*L124</f>
        <v>0</v>
      </c>
      <c r="N124" s="189">
        <v>21</v>
      </c>
      <c r="O124" s="164">
        <v>16</v>
      </c>
      <c r="P124" s="14" t="s">
        <v>114</v>
      </c>
    </row>
    <row r="125" spans="1:16" s="14" customFormat="1" ht="13.5" customHeight="1">
      <c r="A125" s="158" t="s">
        <v>314</v>
      </c>
      <c r="B125" s="158" t="s">
        <v>109</v>
      </c>
      <c r="C125" s="158" t="s">
        <v>110</v>
      </c>
      <c r="D125" s="159" t="s">
        <v>315</v>
      </c>
      <c r="E125" s="160" t="s">
        <v>414</v>
      </c>
      <c r="F125" s="158" t="s">
        <v>113</v>
      </c>
      <c r="G125" s="161">
        <v>1810</v>
      </c>
      <c r="H125" s="184">
        <v>0</v>
      </c>
      <c r="I125" s="162">
        <f>ROUND(G125*H125,2)</f>
        <v>0</v>
      </c>
      <c r="J125" s="163">
        <v>0</v>
      </c>
      <c r="K125" s="161">
        <f>G125*J125</f>
        <v>0</v>
      </c>
      <c r="L125" s="163">
        <v>0</v>
      </c>
      <c r="M125" s="161">
        <f>G125*L125</f>
        <v>0</v>
      </c>
      <c r="N125" s="189">
        <v>21</v>
      </c>
      <c r="O125" s="164">
        <v>16</v>
      </c>
      <c r="P125" s="14" t="s">
        <v>114</v>
      </c>
    </row>
    <row r="126" spans="1:16" s="14" customFormat="1" ht="13.5" customHeight="1">
      <c r="A126" s="158" t="s">
        <v>316</v>
      </c>
      <c r="B126" s="158" t="s">
        <v>109</v>
      </c>
      <c r="C126" s="158" t="s">
        <v>154</v>
      </c>
      <c r="D126" s="159" t="s">
        <v>317</v>
      </c>
      <c r="E126" s="160" t="s">
        <v>318</v>
      </c>
      <c r="F126" s="158" t="s">
        <v>45</v>
      </c>
      <c r="G126" s="188">
        <v>0</v>
      </c>
      <c r="H126" s="184">
        <v>0</v>
      </c>
      <c r="I126" s="162">
        <f>ROUND(G126*H126,2)</f>
        <v>0</v>
      </c>
      <c r="J126" s="163">
        <v>0</v>
      </c>
      <c r="K126" s="161">
        <f>G126*J126</f>
        <v>0</v>
      </c>
      <c r="L126" s="163">
        <v>0</v>
      </c>
      <c r="M126" s="161">
        <f>G126*L126</f>
        <v>0</v>
      </c>
      <c r="N126" s="189">
        <v>21</v>
      </c>
      <c r="O126" s="164">
        <v>16</v>
      </c>
      <c r="P126" s="14" t="s">
        <v>114</v>
      </c>
    </row>
    <row r="127" spans="2:16" s="131" customFormat="1" ht="12.75" customHeight="1">
      <c r="B127" s="136" t="s">
        <v>62</v>
      </c>
      <c r="D127" s="137" t="s">
        <v>319</v>
      </c>
      <c r="E127" s="137" t="s">
        <v>320</v>
      </c>
      <c r="H127" s="183"/>
      <c r="I127" s="138">
        <f>SUM(I128:I136)</f>
        <v>0</v>
      </c>
      <c r="K127" s="139">
        <f>SUM(K128:K136)</f>
        <v>0</v>
      </c>
      <c r="M127" s="139">
        <f>SUM(M128:M136)</f>
        <v>0</v>
      </c>
      <c r="N127" s="183"/>
      <c r="P127" s="137" t="s">
        <v>108</v>
      </c>
    </row>
    <row r="128" spans="1:16" s="14" customFormat="1" ht="13.5" customHeight="1">
      <c r="A128" s="158" t="s">
        <v>321</v>
      </c>
      <c r="B128" s="158" t="s">
        <v>109</v>
      </c>
      <c r="C128" s="158" t="s">
        <v>319</v>
      </c>
      <c r="D128" s="159" t="s">
        <v>322</v>
      </c>
      <c r="E128" s="160" t="s">
        <v>323</v>
      </c>
      <c r="F128" s="158" t="s">
        <v>117</v>
      </c>
      <c r="G128" s="161">
        <v>10</v>
      </c>
      <c r="H128" s="184">
        <v>0</v>
      </c>
      <c r="I128" s="162">
        <f aca="true" t="shared" si="6" ref="I128:I136">ROUND(G128*H128,2)</f>
        <v>0</v>
      </c>
      <c r="J128" s="163">
        <v>0</v>
      </c>
      <c r="K128" s="161">
        <f aca="true" t="shared" si="7" ref="K128:K136">G128*J128</f>
        <v>0</v>
      </c>
      <c r="L128" s="163">
        <v>0</v>
      </c>
      <c r="M128" s="161">
        <f aca="true" t="shared" si="8" ref="M128:M136">G128*L128</f>
        <v>0</v>
      </c>
      <c r="N128" s="189">
        <v>21</v>
      </c>
      <c r="O128" s="164">
        <v>16</v>
      </c>
      <c r="P128" s="14" t="s">
        <v>114</v>
      </c>
    </row>
    <row r="129" spans="1:16" s="14" customFormat="1" ht="13.5" customHeight="1">
      <c r="A129" s="158" t="s">
        <v>324</v>
      </c>
      <c r="B129" s="158" t="s">
        <v>109</v>
      </c>
      <c r="C129" s="158" t="s">
        <v>319</v>
      </c>
      <c r="D129" s="159" t="s">
        <v>325</v>
      </c>
      <c r="E129" s="160" t="s">
        <v>326</v>
      </c>
      <c r="F129" s="158" t="s">
        <v>117</v>
      </c>
      <c r="G129" s="161">
        <v>10</v>
      </c>
      <c r="H129" s="184">
        <v>0</v>
      </c>
      <c r="I129" s="162">
        <f t="shared" si="6"/>
        <v>0</v>
      </c>
      <c r="J129" s="163">
        <v>0</v>
      </c>
      <c r="K129" s="161">
        <f t="shared" si="7"/>
        <v>0</v>
      </c>
      <c r="L129" s="163">
        <v>0</v>
      </c>
      <c r="M129" s="161">
        <f t="shared" si="8"/>
        <v>0</v>
      </c>
      <c r="N129" s="189">
        <v>21</v>
      </c>
      <c r="O129" s="164">
        <v>16</v>
      </c>
      <c r="P129" s="14" t="s">
        <v>114</v>
      </c>
    </row>
    <row r="130" spans="1:16" s="14" customFormat="1" ht="13.5" customHeight="1">
      <c r="A130" s="158" t="s">
        <v>327</v>
      </c>
      <c r="B130" s="158" t="s">
        <v>109</v>
      </c>
      <c r="C130" s="158" t="s">
        <v>319</v>
      </c>
      <c r="D130" s="159" t="s">
        <v>328</v>
      </c>
      <c r="E130" s="160" t="s">
        <v>329</v>
      </c>
      <c r="F130" s="158" t="s">
        <v>117</v>
      </c>
      <c r="G130" s="161">
        <v>10</v>
      </c>
      <c r="H130" s="184">
        <v>0</v>
      </c>
      <c r="I130" s="162">
        <f t="shared" si="6"/>
        <v>0</v>
      </c>
      <c r="J130" s="163">
        <v>0</v>
      </c>
      <c r="K130" s="161">
        <f t="shared" si="7"/>
        <v>0</v>
      </c>
      <c r="L130" s="163">
        <v>0</v>
      </c>
      <c r="M130" s="161">
        <f t="shared" si="8"/>
        <v>0</v>
      </c>
      <c r="N130" s="189">
        <v>21</v>
      </c>
      <c r="O130" s="164">
        <v>16</v>
      </c>
      <c r="P130" s="14" t="s">
        <v>114</v>
      </c>
    </row>
    <row r="131" spans="1:16" s="14" customFormat="1" ht="13.5" customHeight="1">
      <c r="A131" s="158" t="s">
        <v>330</v>
      </c>
      <c r="B131" s="158" t="s">
        <v>109</v>
      </c>
      <c r="C131" s="158" t="s">
        <v>319</v>
      </c>
      <c r="D131" s="159" t="s">
        <v>331</v>
      </c>
      <c r="E131" s="160" t="s">
        <v>332</v>
      </c>
      <c r="F131" s="158" t="s">
        <v>117</v>
      </c>
      <c r="G131" s="161">
        <v>10</v>
      </c>
      <c r="H131" s="184">
        <v>0</v>
      </c>
      <c r="I131" s="162">
        <f t="shared" si="6"/>
        <v>0</v>
      </c>
      <c r="J131" s="163">
        <v>0</v>
      </c>
      <c r="K131" s="161">
        <f t="shared" si="7"/>
        <v>0</v>
      </c>
      <c r="L131" s="163">
        <v>0</v>
      </c>
      <c r="M131" s="161">
        <f t="shared" si="8"/>
        <v>0</v>
      </c>
      <c r="N131" s="189">
        <v>21</v>
      </c>
      <c r="O131" s="164">
        <v>16</v>
      </c>
      <c r="P131" s="14" t="s">
        <v>114</v>
      </c>
    </row>
    <row r="132" spans="1:16" s="14" customFormat="1" ht="13.5" customHeight="1">
      <c r="A132" s="158" t="s">
        <v>333</v>
      </c>
      <c r="B132" s="158" t="s">
        <v>109</v>
      </c>
      <c r="C132" s="158" t="s">
        <v>319</v>
      </c>
      <c r="D132" s="159" t="s">
        <v>334</v>
      </c>
      <c r="E132" s="160" t="s">
        <v>335</v>
      </c>
      <c r="F132" s="158" t="s">
        <v>117</v>
      </c>
      <c r="G132" s="161">
        <v>10</v>
      </c>
      <c r="H132" s="184">
        <v>0</v>
      </c>
      <c r="I132" s="162">
        <f t="shared" si="6"/>
        <v>0</v>
      </c>
      <c r="J132" s="163">
        <v>0</v>
      </c>
      <c r="K132" s="161">
        <f t="shared" si="7"/>
        <v>0</v>
      </c>
      <c r="L132" s="163">
        <v>0</v>
      </c>
      <c r="M132" s="161">
        <f t="shared" si="8"/>
        <v>0</v>
      </c>
      <c r="N132" s="189">
        <v>21</v>
      </c>
      <c r="O132" s="164">
        <v>16</v>
      </c>
      <c r="P132" s="14" t="s">
        <v>114</v>
      </c>
    </row>
    <row r="133" spans="1:16" s="14" customFormat="1" ht="13.5" customHeight="1">
      <c r="A133" s="158" t="s">
        <v>336</v>
      </c>
      <c r="B133" s="158" t="s">
        <v>109</v>
      </c>
      <c r="C133" s="158" t="s">
        <v>319</v>
      </c>
      <c r="D133" s="159" t="s">
        <v>337</v>
      </c>
      <c r="E133" s="160" t="s">
        <v>338</v>
      </c>
      <c r="F133" s="158" t="s">
        <v>113</v>
      </c>
      <c r="G133" s="161">
        <v>20</v>
      </c>
      <c r="H133" s="184">
        <v>0</v>
      </c>
      <c r="I133" s="162">
        <f t="shared" si="6"/>
        <v>0</v>
      </c>
      <c r="J133" s="163">
        <v>0</v>
      </c>
      <c r="K133" s="161">
        <f t="shared" si="7"/>
        <v>0</v>
      </c>
      <c r="L133" s="163">
        <v>0</v>
      </c>
      <c r="M133" s="161">
        <f t="shared" si="8"/>
        <v>0</v>
      </c>
      <c r="N133" s="189">
        <v>21</v>
      </c>
      <c r="O133" s="164">
        <v>16</v>
      </c>
      <c r="P133" s="14" t="s">
        <v>114</v>
      </c>
    </row>
    <row r="134" spans="1:16" s="14" customFormat="1" ht="13.5" customHeight="1">
      <c r="A134" s="171" t="s">
        <v>339</v>
      </c>
      <c r="B134" s="171" t="s">
        <v>220</v>
      </c>
      <c r="C134" s="171" t="s">
        <v>221</v>
      </c>
      <c r="D134" s="172" t="s">
        <v>340</v>
      </c>
      <c r="E134" s="173" t="s">
        <v>341</v>
      </c>
      <c r="F134" s="171" t="s">
        <v>117</v>
      </c>
      <c r="G134" s="174">
        <v>10.5</v>
      </c>
      <c r="H134" s="186">
        <v>0</v>
      </c>
      <c r="I134" s="175">
        <f t="shared" si="6"/>
        <v>0</v>
      </c>
      <c r="J134" s="176">
        <v>0</v>
      </c>
      <c r="K134" s="174">
        <f t="shared" si="7"/>
        <v>0</v>
      </c>
      <c r="L134" s="176">
        <v>0</v>
      </c>
      <c r="M134" s="174">
        <f t="shared" si="8"/>
        <v>0</v>
      </c>
      <c r="N134" s="190">
        <v>21</v>
      </c>
      <c r="O134" s="177">
        <v>32</v>
      </c>
      <c r="P134" s="178" t="s">
        <v>114</v>
      </c>
    </row>
    <row r="135" spans="1:16" s="14" customFormat="1" ht="13.5" customHeight="1">
      <c r="A135" s="158" t="s">
        <v>342</v>
      </c>
      <c r="B135" s="158" t="s">
        <v>109</v>
      </c>
      <c r="C135" s="158" t="s">
        <v>110</v>
      </c>
      <c r="D135" s="159" t="s">
        <v>343</v>
      </c>
      <c r="E135" s="160" t="s">
        <v>344</v>
      </c>
      <c r="F135" s="158" t="s">
        <v>113</v>
      </c>
      <c r="G135" s="161">
        <v>21</v>
      </c>
      <c r="H135" s="184">
        <v>0</v>
      </c>
      <c r="I135" s="162">
        <f t="shared" si="6"/>
        <v>0</v>
      </c>
      <c r="J135" s="163">
        <v>0</v>
      </c>
      <c r="K135" s="161">
        <f t="shared" si="7"/>
        <v>0</v>
      </c>
      <c r="L135" s="163">
        <v>0</v>
      </c>
      <c r="M135" s="161">
        <f t="shared" si="8"/>
        <v>0</v>
      </c>
      <c r="N135" s="189">
        <v>21</v>
      </c>
      <c r="O135" s="164">
        <v>16</v>
      </c>
      <c r="P135" s="14" t="s">
        <v>114</v>
      </c>
    </row>
    <row r="136" spans="1:16" s="14" customFormat="1" ht="13.5" customHeight="1">
      <c r="A136" s="158" t="s">
        <v>345</v>
      </c>
      <c r="B136" s="158" t="s">
        <v>109</v>
      </c>
      <c r="C136" s="158" t="s">
        <v>319</v>
      </c>
      <c r="D136" s="159" t="s">
        <v>346</v>
      </c>
      <c r="E136" s="160" t="s">
        <v>347</v>
      </c>
      <c r="F136" s="158" t="s">
        <v>45</v>
      </c>
      <c r="G136" s="188">
        <v>0</v>
      </c>
      <c r="H136" s="184">
        <v>0</v>
      </c>
      <c r="I136" s="162">
        <f t="shared" si="6"/>
        <v>0</v>
      </c>
      <c r="J136" s="163">
        <v>0</v>
      </c>
      <c r="K136" s="161">
        <f t="shared" si="7"/>
        <v>0</v>
      </c>
      <c r="L136" s="163">
        <v>0</v>
      </c>
      <c r="M136" s="161">
        <f t="shared" si="8"/>
        <v>0</v>
      </c>
      <c r="N136" s="189">
        <v>21</v>
      </c>
      <c r="O136" s="164">
        <v>16</v>
      </c>
      <c r="P136" s="14" t="s">
        <v>114</v>
      </c>
    </row>
    <row r="137" spans="2:16" s="131" customFormat="1" ht="12.75" customHeight="1">
      <c r="B137" s="136" t="s">
        <v>62</v>
      </c>
      <c r="D137" s="137" t="s">
        <v>348</v>
      </c>
      <c r="E137" s="137" t="s">
        <v>349</v>
      </c>
      <c r="H137" s="183"/>
      <c r="I137" s="138">
        <f>I138</f>
        <v>0</v>
      </c>
      <c r="K137" s="139">
        <f>K138</f>
        <v>0</v>
      </c>
      <c r="M137" s="139">
        <f>M138</f>
        <v>0</v>
      </c>
      <c r="N137" s="183"/>
      <c r="P137" s="137" t="s">
        <v>108</v>
      </c>
    </row>
    <row r="138" spans="1:16" s="14" customFormat="1" ht="24" customHeight="1">
      <c r="A138" s="158" t="s">
        <v>350</v>
      </c>
      <c r="B138" s="158" t="s">
        <v>109</v>
      </c>
      <c r="C138" s="158" t="s">
        <v>348</v>
      </c>
      <c r="D138" s="159" t="s">
        <v>351</v>
      </c>
      <c r="E138" s="160" t="s">
        <v>352</v>
      </c>
      <c r="F138" s="158" t="s">
        <v>117</v>
      </c>
      <c r="G138" s="161">
        <v>1412</v>
      </c>
      <c r="H138" s="184">
        <v>0</v>
      </c>
      <c r="I138" s="162">
        <f>ROUND(G138*H138,2)</f>
        <v>0</v>
      </c>
      <c r="J138" s="163">
        <v>0</v>
      </c>
      <c r="K138" s="161">
        <f>G138*J138</f>
        <v>0</v>
      </c>
      <c r="L138" s="163">
        <v>0</v>
      </c>
      <c r="M138" s="161">
        <f>G138*L138</f>
        <v>0</v>
      </c>
      <c r="N138" s="189">
        <v>21</v>
      </c>
      <c r="O138" s="164">
        <v>16</v>
      </c>
      <c r="P138" s="14" t="s">
        <v>114</v>
      </c>
    </row>
    <row r="139" spans="2:16" s="131" customFormat="1" ht="12.75" customHeight="1">
      <c r="B139" s="136" t="s">
        <v>62</v>
      </c>
      <c r="D139" s="137" t="s">
        <v>353</v>
      </c>
      <c r="E139" s="137" t="s">
        <v>354</v>
      </c>
      <c r="H139" s="183"/>
      <c r="I139" s="138">
        <f>SUM(I140:I142)</f>
        <v>0</v>
      </c>
      <c r="K139" s="139">
        <f>SUM(K140:K142)</f>
        <v>0</v>
      </c>
      <c r="M139" s="139">
        <f>SUM(M140:M142)</f>
        <v>0</v>
      </c>
      <c r="N139" s="183"/>
      <c r="P139" s="137" t="s">
        <v>108</v>
      </c>
    </row>
    <row r="140" spans="1:16" s="14" customFormat="1" ht="13.5" customHeight="1">
      <c r="A140" s="158" t="s">
        <v>355</v>
      </c>
      <c r="B140" s="158" t="s">
        <v>109</v>
      </c>
      <c r="C140" s="158" t="s">
        <v>353</v>
      </c>
      <c r="D140" s="159" t="s">
        <v>356</v>
      </c>
      <c r="E140" s="160" t="s">
        <v>357</v>
      </c>
      <c r="F140" s="158" t="s">
        <v>117</v>
      </c>
      <c r="G140" s="161">
        <v>285</v>
      </c>
      <c r="H140" s="184">
        <v>0</v>
      </c>
      <c r="I140" s="162">
        <f>ROUND(G140*H140,2)</f>
        <v>0</v>
      </c>
      <c r="J140" s="163">
        <v>0</v>
      </c>
      <c r="K140" s="161">
        <f>G140*J140</f>
        <v>0</v>
      </c>
      <c r="L140" s="163">
        <v>0</v>
      </c>
      <c r="M140" s="161">
        <f>G140*L140</f>
        <v>0</v>
      </c>
      <c r="N140" s="189">
        <v>21</v>
      </c>
      <c r="O140" s="164">
        <v>16</v>
      </c>
      <c r="P140" s="14" t="s">
        <v>114</v>
      </c>
    </row>
    <row r="141" spans="1:16" s="14" customFormat="1" ht="13.5" customHeight="1">
      <c r="A141" s="171" t="s">
        <v>358</v>
      </c>
      <c r="B141" s="171" t="s">
        <v>220</v>
      </c>
      <c r="C141" s="171" t="s">
        <v>221</v>
      </c>
      <c r="D141" s="172" t="s">
        <v>359</v>
      </c>
      <c r="E141" s="173" t="s">
        <v>415</v>
      </c>
      <c r="F141" s="171" t="s">
        <v>117</v>
      </c>
      <c r="G141" s="174">
        <v>285</v>
      </c>
      <c r="H141" s="186">
        <v>0</v>
      </c>
      <c r="I141" s="175">
        <f>ROUND(G141*H141,2)</f>
        <v>0</v>
      </c>
      <c r="J141" s="176">
        <v>0</v>
      </c>
      <c r="K141" s="174">
        <f>G141*J141</f>
        <v>0</v>
      </c>
      <c r="L141" s="176">
        <v>0</v>
      </c>
      <c r="M141" s="174">
        <f>G141*L141</f>
        <v>0</v>
      </c>
      <c r="N141" s="190">
        <v>21</v>
      </c>
      <c r="O141" s="177">
        <v>32</v>
      </c>
      <c r="P141" s="178" t="s">
        <v>114</v>
      </c>
    </row>
    <row r="142" spans="1:16" s="14" customFormat="1" ht="13.5" customHeight="1">
      <c r="A142" s="158" t="s">
        <v>360</v>
      </c>
      <c r="B142" s="158" t="s">
        <v>109</v>
      </c>
      <c r="C142" s="158" t="s">
        <v>353</v>
      </c>
      <c r="D142" s="159" t="s">
        <v>361</v>
      </c>
      <c r="E142" s="160" t="s">
        <v>362</v>
      </c>
      <c r="F142" s="158" t="s">
        <v>45</v>
      </c>
      <c r="G142" s="188">
        <v>0</v>
      </c>
      <c r="H142" s="184">
        <v>0</v>
      </c>
      <c r="I142" s="162">
        <f>ROUND(G142*H142,2)</f>
        <v>0</v>
      </c>
      <c r="J142" s="163">
        <v>0</v>
      </c>
      <c r="K142" s="161">
        <f>G142*J142</f>
        <v>0</v>
      </c>
      <c r="L142" s="163">
        <v>0</v>
      </c>
      <c r="M142" s="161">
        <f>G142*L142</f>
        <v>0</v>
      </c>
      <c r="N142" s="189">
        <v>21</v>
      </c>
      <c r="O142" s="164">
        <v>16</v>
      </c>
      <c r="P142" s="14" t="s">
        <v>114</v>
      </c>
    </row>
    <row r="143" spans="2:16" s="131" customFormat="1" ht="12.75" customHeight="1">
      <c r="B143" s="132" t="s">
        <v>62</v>
      </c>
      <c r="D143" s="133" t="s">
        <v>363</v>
      </c>
      <c r="E143" s="133" t="s">
        <v>363</v>
      </c>
      <c r="H143" s="183"/>
      <c r="I143" s="134">
        <f>I144</f>
        <v>0</v>
      </c>
      <c r="K143" s="135">
        <f>K144</f>
        <v>0</v>
      </c>
      <c r="M143" s="135">
        <f>M144</f>
        <v>0</v>
      </c>
      <c r="N143" s="183"/>
      <c r="P143" s="133" t="s">
        <v>105</v>
      </c>
    </row>
    <row r="144" spans="2:16" s="131" customFormat="1" ht="12.75" customHeight="1">
      <c r="B144" s="136" t="s">
        <v>62</v>
      </c>
      <c r="D144" s="137" t="s">
        <v>364</v>
      </c>
      <c r="E144" s="137" t="s">
        <v>365</v>
      </c>
      <c r="H144" s="183"/>
      <c r="I144" s="138">
        <f>SUM(I145:I146)</f>
        <v>0</v>
      </c>
      <c r="K144" s="139">
        <f>SUM(K145:K146)</f>
        <v>0</v>
      </c>
      <c r="M144" s="139">
        <f>SUM(M145:M146)</f>
        <v>0</v>
      </c>
      <c r="N144" s="183"/>
      <c r="P144" s="137" t="s">
        <v>108</v>
      </c>
    </row>
    <row r="145" spans="1:16" s="14" customFormat="1" ht="13.5" customHeight="1">
      <c r="A145" s="158" t="s">
        <v>366</v>
      </c>
      <c r="B145" s="158" t="s">
        <v>109</v>
      </c>
      <c r="C145" s="158" t="s">
        <v>110</v>
      </c>
      <c r="D145" s="159" t="s">
        <v>367</v>
      </c>
      <c r="E145" s="160" t="s">
        <v>368</v>
      </c>
      <c r="F145" s="158" t="s">
        <v>369</v>
      </c>
      <c r="G145" s="161">
        <v>1</v>
      </c>
      <c r="H145" s="184">
        <v>0</v>
      </c>
      <c r="I145" s="162">
        <f>ROUND(G145*H145,2)</f>
        <v>0</v>
      </c>
      <c r="J145" s="163">
        <v>0</v>
      </c>
      <c r="K145" s="161">
        <f>G145*J145</f>
        <v>0</v>
      </c>
      <c r="L145" s="163">
        <v>0</v>
      </c>
      <c r="M145" s="161">
        <f>G145*L145</f>
        <v>0</v>
      </c>
      <c r="N145" s="189">
        <v>21</v>
      </c>
      <c r="O145" s="164">
        <v>4</v>
      </c>
      <c r="P145" s="14" t="s">
        <v>114</v>
      </c>
    </row>
    <row r="146" spans="1:16" s="14" customFormat="1" ht="13.5" customHeight="1">
      <c r="A146" s="158" t="s">
        <v>370</v>
      </c>
      <c r="B146" s="158" t="s">
        <v>109</v>
      </c>
      <c r="C146" s="158" t="s">
        <v>110</v>
      </c>
      <c r="D146" s="159" t="s">
        <v>371</v>
      </c>
      <c r="E146" s="160" t="s">
        <v>372</v>
      </c>
      <c r="F146" s="158" t="s">
        <v>369</v>
      </c>
      <c r="G146" s="161">
        <v>1</v>
      </c>
      <c r="H146" s="184">
        <v>0</v>
      </c>
      <c r="I146" s="162">
        <f>ROUND(G146*H146,2)</f>
        <v>0</v>
      </c>
      <c r="J146" s="163">
        <v>0</v>
      </c>
      <c r="K146" s="161">
        <f>G146*J146</f>
        <v>0</v>
      </c>
      <c r="L146" s="163">
        <v>0</v>
      </c>
      <c r="M146" s="161">
        <f>G146*L146</f>
        <v>0</v>
      </c>
      <c r="N146" s="189">
        <v>21</v>
      </c>
      <c r="O146" s="164">
        <v>4</v>
      </c>
      <c r="P146" s="14" t="s">
        <v>114</v>
      </c>
    </row>
    <row r="147" spans="5:14" s="140" customFormat="1" ht="12.75" customHeight="1">
      <c r="E147" s="141" t="s">
        <v>87</v>
      </c>
      <c r="H147" s="187"/>
      <c r="I147" s="142">
        <f>I14+I55+I143</f>
        <v>0</v>
      </c>
      <c r="K147" s="143">
        <f>K14+K55+K143</f>
        <v>0</v>
      </c>
      <c r="M147" s="143">
        <f>M14+M55+M143</f>
        <v>0</v>
      </c>
      <c r="N147" s="187"/>
    </row>
  </sheetData>
  <sheetProtection password="CC35" sheet="1" objects="1" scenarios="1"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Charlotta Grenarová</dc:creator>
  <cp:keywords/>
  <dc:description/>
  <cp:lastModifiedBy>Charlotta Grenarová</cp:lastModifiedBy>
  <dcterms:created xsi:type="dcterms:W3CDTF">2016-04-01T06:18:54Z</dcterms:created>
  <dcterms:modified xsi:type="dcterms:W3CDTF">2016-04-01T06:18:54Z</dcterms:modified>
  <cp:category/>
  <cp:version/>
  <cp:contentType/>
  <cp:contentStatus/>
</cp:coreProperties>
</file>